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Olivia Ainbinder\Downloads\"/>
    </mc:Choice>
  </mc:AlternateContent>
  <xr:revisionPtr revIDLastSave="0" documentId="8_{E9C33F48-3D5F-4518-8811-EE21DC0303D3}" xr6:coauthVersionLast="47" xr6:coauthVersionMax="47" xr10:uidLastSave="{00000000-0000-0000-0000-000000000000}"/>
  <bookViews>
    <workbookView xWindow="0" yWindow="0" windowWidth="17256" windowHeight="4116" xr2:uid="{00000000-000D-0000-FFFF-FFFF00000000}"/>
  </bookViews>
  <sheets>
    <sheet name="Dashboard" sheetId="1" r:id="rId1"/>
    <sheet name="_dados" sheetId="3" state="hidden" r:id="rId2"/>
    <sheet name="Dados unificados" sheetId="4" r:id="rId3"/>
    <sheet name="Acesso à Justiça" sheetId="5" r:id="rId4"/>
    <sheet name="Acesso à Informação" sheetId="6" r:id="rId5"/>
    <sheet name="Acesso à Participação" sheetId="7" r:id="rId6"/>
    <sheet name="Proteção de Defensores" sheetId="8" r:id="rId7"/>
  </sheets>
  <calcPr calcId="191028"/>
  <pivotCaches>
    <pivotCache cacheId="276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gG9Q7jp3KocbHnnFCRSNHiz22NR4RkfHgStT0kowQuQ="/>
    </ext>
  </extLst>
</workbook>
</file>

<file path=xl/calcChain.xml><?xml version="1.0" encoding="utf-8"?>
<calcChain xmlns="http://schemas.openxmlformats.org/spreadsheetml/2006/main">
  <c r="L39" i="8" l="1"/>
  <c r="L40" i="8" s="1"/>
  <c r="K39" i="8"/>
  <c r="K40" i="8" s="1"/>
  <c r="J39" i="8"/>
  <c r="J40" i="8" s="1"/>
  <c r="I39" i="8"/>
  <c r="I40" i="8" s="1"/>
  <c r="H39" i="8"/>
  <c r="H40" i="8" s="1"/>
  <c r="G39" i="8"/>
  <c r="G40" i="8" s="1"/>
  <c r="F39" i="8"/>
  <c r="F40" i="8" s="1"/>
  <c r="E39" i="8"/>
  <c r="E40" i="8" s="1"/>
  <c r="D39" i="8"/>
  <c r="D40" i="8" s="1"/>
  <c r="C39" i="8"/>
  <c r="C40" i="8" s="1"/>
  <c r="L37" i="8"/>
  <c r="L38" i="8" s="1"/>
  <c r="K37" i="8"/>
  <c r="K38" i="8" s="1"/>
  <c r="J37" i="8"/>
  <c r="J38" i="8" s="1"/>
  <c r="I37" i="8"/>
  <c r="I38" i="8" s="1"/>
  <c r="H37" i="8"/>
  <c r="H38" i="8" s="1"/>
  <c r="G37" i="8"/>
  <c r="G38" i="8" s="1"/>
  <c r="F37" i="8"/>
  <c r="F38" i="8" s="1"/>
  <c r="E37" i="8"/>
  <c r="E38" i="8" s="1"/>
  <c r="D37" i="8"/>
  <c r="D38" i="8" s="1"/>
  <c r="C37" i="8"/>
  <c r="C38" i="8" s="1"/>
  <c r="L35" i="8"/>
  <c r="L36" i="8" s="1"/>
  <c r="K35" i="8"/>
  <c r="K36" i="8" s="1"/>
  <c r="J35" i="8"/>
  <c r="J36" i="8" s="1"/>
  <c r="I35" i="8"/>
  <c r="I36" i="8" s="1"/>
  <c r="H35" i="8"/>
  <c r="H36" i="8" s="1"/>
  <c r="G35" i="8"/>
  <c r="G36" i="8" s="1"/>
  <c r="F35" i="8"/>
  <c r="F36" i="8" s="1"/>
  <c r="E35" i="8"/>
  <c r="E36" i="8" s="1"/>
  <c r="D35" i="8"/>
  <c r="D36" i="8" s="1"/>
  <c r="C35" i="8"/>
  <c r="C36" i="8" s="1"/>
  <c r="L33" i="8"/>
  <c r="L34" i="8" s="1"/>
  <c r="K33" i="8"/>
  <c r="K34" i="8" s="1"/>
  <c r="J33" i="8"/>
  <c r="J34" i="8" s="1"/>
  <c r="I33" i="8"/>
  <c r="I34" i="8" s="1"/>
  <c r="H33" i="8"/>
  <c r="H34" i="8" s="1"/>
  <c r="G33" i="8"/>
  <c r="G34" i="8" s="1"/>
  <c r="F33" i="8"/>
  <c r="F34" i="8" s="1"/>
  <c r="E33" i="8"/>
  <c r="E34" i="8" s="1"/>
  <c r="D33" i="8"/>
  <c r="D34" i="8" s="1"/>
  <c r="C33" i="8"/>
  <c r="C34" i="8" s="1"/>
  <c r="L31" i="8"/>
  <c r="L32" i="8" s="1"/>
  <c r="L43" i="8" s="1"/>
  <c r="E2" i="4" s="1"/>
  <c r="G9" i="3" s="1"/>
  <c r="K31" i="8"/>
  <c r="K32" i="8" s="1"/>
  <c r="J31" i="8"/>
  <c r="J32" i="8" s="1"/>
  <c r="I31" i="8"/>
  <c r="I32" i="8" s="1"/>
  <c r="H31" i="8"/>
  <c r="H32" i="8" s="1"/>
  <c r="G31" i="8"/>
  <c r="G32" i="8" s="1"/>
  <c r="G43" i="8" s="1"/>
  <c r="E3" i="4" s="1"/>
  <c r="F31" i="8"/>
  <c r="F32" i="8" s="1"/>
  <c r="F43" i="8" s="1"/>
  <c r="E6" i="4" s="1"/>
  <c r="G12" i="3" s="1"/>
  <c r="E31" i="8"/>
  <c r="E32" i="8" s="1"/>
  <c r="E43" i="8" s="1"/>
  <c r="E5" i="4" s="1"/>
  <c r="G13" i="3" s="1"/>
  <c r="D31" i="8"/>
  <c r="D32" i="8" s="1"/>
  <c r="C31" i="8"/>
  <c r="C32" i="8" s="1"/>
  <c r="C43" i="8" s="1"/>
  <c r="L28" i="8"/>
  <c r="K28" i="8"/>
  <c r="J28" i="8"/>
  <c r="I28" i="8"/>
  <c r="H28" i="8"/>
  <c r="G28" i="8"/>
  <c r="F28" i="8"/>
  <c r="E28" i="8"/>
  <c r="D28" i="8"/>
  <c r="C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M2" i="8"/>
  <c r="L46" i="7"/>
  <c r="L47" i="7" s="1"/>
  <c r="K46" i="7"/>
  <c r="K47" i="7" s="1"/>
  <c r="J46" i="7"/>
  <c r="J47" i="7" s="1"/>
  <c r="I46" i="7"/>
  <c r="I47" i="7" s="1"/>
  <c r="H46" i="7"/>
  <c r="H47" i="7" s="1"/>
  <c r="G46" i="7"/>
  <c r="G47" i="7" s="1"/>
  <c r="F46" i="7"/>
  <c r="F47" i="7" s="1"/>
  <c r="E46" i="7"/>
  <c r="E47" i="7" s="1"/>
  <c r="D46" i="7"/>
  <c r="D47" i="7" s="1"/>
  <c r="C46" i="7"/>
  <c r="C47" i="7" s="1"/>
  <c r="L44" i="7"/>
  <c r="L45" i="7" s="1"/>
  <c r="J44" i="7"/>
  <c r="J45" i="7" s="1"/>
  <c r="I44" i="7"/>
  <c r="I45" i="7" s="1"/>
  <c r="H44" i="7"/>
  <c r="H45" i="7" s="1"/>
  <c r="G44" i="7"/>
  <c r="G45" i="7" s="1"/>
  <c r="E44" i="7"/>
  <c r="E45" i="7" s="1"/>
  <c r="D44" i="7"/>
  <c r="D45" i="7" s="1"/>
  <c r="C44" i="7"/>
  <c r="C45" i="7" s="1"/>
  <c r="L42" i="7"/>
  <c r="L43" i="7" s="1"/>
  <c r="K42" i="7"/>
  <c r="K43" i="7" s="1"/>
  <c r="K50" i="7" s="1"/>
  <c r="D7" i="4" s="1"/>
  <c r="F16" i="3" s="1"/>
  <c r="J42" i="7"/>
  <c r="J43" i="7" s="1"/>
  <c r="J50" i="7" s="1"/>
  <c r="D11" i="4" s="1"/>
  <c r="F18" i="3" s="1"/>
  <c r="I42" i="7"/>
  <c r="I43" i="7" s="1"/>
  <c r="I50" i="7" s="1"/>
  <c r="D8" i="4" s="1"/>
  <c r="F14" i="3" s="1"/>
  <c r="H42" i="7"/>
  <c r="H43" i="7" s="1"/>
  <c r="G42" i="7"/>
  <c r="G43" i="7" s="1"/>
  <c r="G50" i="7" s="1"/>
  <c r="D3" i="4" s="1"/>
  <c r="F42" i="7"/>
  <c r="F43" i="7" s="1"/>
  <c r="E42" i="7"/>
  <c r="E43" i="7" s="1"/>
  <c r="D42" i="7"/>
  <c r="D43" i="7" s="1"/>
  <c r="D50" i="7" s="1"/>
  <c r="D9" i="4" s="1"/>
  <c r="F15" i="3" s="1"/>
  <c r="C42" i="7"/>
  <c r="C43" i="7" s="1"/>
  <c r="C50" i="7" s="1"/>
  <c r="L37" i="7"/>
  <c r="K37" i="7"/>
  <c r="J37" i="7"/>
  <c r="I37" i="7"/>
  <c r="H37" i="7"/>
  <c r="G37" i="7"/>
  <c r="F37" i="7"/>
  <c r="E37" i="7"/>
  <c r="D37" i="7"/>
  <c r="C37" i="7"/>
  <c r="M37" i="7" s="1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" i="7"/>
  <c r="L36" i="6"/>
  <c r="L37" i="6" s="1"/>
  <c r="C2" i="4" s="1"/>
  <c r="E9" i="3" s="1"/>
  <c r="K36" i="6"/>
  <c r="K37" i="6" s="1"/>
  <c r="C7" i="4" s="1"/>
  <c r="E16" i="3" s="1"/>
  <c r="J36" i="6"/>
  <c r="J37" i="6" s="1"/>
  <c r="C11" i="4" s="1"/>
  <c r="E18" i="3" s="1"/>
  <c r="I36" i="6"/>
  <c r="I37" i="6" s="1"/>
  <c r="C8" i="4" s="1"/>
  <c r="E14" i="3" s="1"/>
  <c r="H36" i="6"/>
  <c r="H37" i="6" s="1"/>
  <c r="C4" i="4" s="1"/>
  <c r="E11" i="3" s="1"/>
  <c r="G36" i="6"/>
  <c r="G37" i="6" s="1"/>
  <c r="C3" i="4" s="1"/>
  <c r="F36" i="6"/>
  <c r="F37" i="6" s="1"/>
  <c r="E36" i="6"/>
  <c r="E37" i="6" s="1"/>
  <c r="C5" i="4" s="1"/>
  <c r="E13" i="3" s="1"/>
  <c r="D36" i="6"/>
  <c r="D37" i="6" s="1"/>
  <c r="C9" i="4" s="1"/>
  <c r="E15" i="3" s="1"/>
  <c r="C36" i="6"/>
  <c r="C37" i="6" s="1"/>
  <c r="C10" i="4" s="1"/>
  <c r="E17" i="3" s="1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  <c r="L36" i="5"/>
  <c r="L37" i="5" s="1"/>
  <c r="K36" i="5"/>
  <c r="K37" i="5" s="1"/>
  <c r="J36" i="5"/>
  <c r="J37" i="5" s="1"/>
  <c r="I36" i="5"/>
  <c r="I37" i="5" s="1"/>
  <c r="H36" i="5"/>
  <c r="H37" i="5" s="1"/>
  <c r="G36" i="5"/>
  <c r="G37" i="5" s="1"/>
  <c r="F36" i="5"/>
  <c r="F37" i="5" s="1"/>
  <c r="E36" i="5"/>
  <c r="E37" i="5" s="1"/>
  <c r="D36" i="5"/>
  <c r="D37" i="5" s="1"/>
  <c r="C36" i="5"/>
  <c r="C37" i="5" s="1"/>
  <c r="L34" i="5"/>
  <c r="L35" i="5" s="1"/>
  <c r="K34" i="5"/>
  <c r="K35" i="5" s="1"/>
  <c r="J34" i="5"/>
  <c r="J35" i="5" s="1"/>
  <c r="I34" i="5"/>
  <c r="I35" i="5" s="1"/>
  <c r="H34" i="5"/>
  <c r="H35" i="5" s="1"/>
  <c r="G34" i="5"/>
  <c r="G35" i="5" s="1"/>
  <c r="F34" i="5"/>
  <c r="F35" i="5" s="1"/>
  <c r="E34" i="5"/>
  <c r="E35" i="5" s="1"/>
  <c r="D34" i="5"/>
  <c r="D35" i="5" s="1"/>
  <c r="C34" i="5"/>
  <c r="C35" i="5" s="1"/>
  <c r="L32" i="5"/>
  <c r="L33" i="5" s="1"/>
  <c r="K32" i="5"/>
  <c r="K33" i="5" s="1"/>
  <c r="J32" i="5"/>
  <c r="J33" i="5" s="1"/>
  <c r="I32" i="5"/>
  <c r="I33" i="5" s="1"/>
  <c r="H32" i="5"/>
  <c r="H33" i="5" s="1"/>
  <c r="G32" i="5"/>
  <c r="G33" i="5" s="1"/>
  <c r="F32" i="5"/>
  <c r="F33" i="5" s="1"/>
  <c r="E32" i="5"/>
  <c r="E33" i="5" s="1"/>
  <c r="D32" i="5"/>
  <c r="D33" i="5" s="1"/>
  <c r="C32" i="5"/>
  <c r="C33" i="5" s="1"/>
  <c r="L30" i="5"/>
  <c r="L31" i="5" s="1"/>
  <c r="K30" i="5"/>
  <c r="K31" i="5" s="1"/>
  <c r="J30" i="5"/>
  <c r="J31" i="5" s="1"/>
  <c r="I30" i="5"/>
  <c r="I31" i="5" s="1"/>
  <c r="H30" i="5"/>
  <c r="H31" i="5" s="1"/>
  <c r="H39" i="5" s="1"/>
  <c r="B4" i="4" s="1"/>
  <c r="G30" i="5"/>
  <c r="G31" i="5" s="1"/>
  <c r="F30" i="5"/>
  <c r="F31" i="5" s="1"/>
  <c r="F39" i="5" s="1"/>
  <c r="B6" i="4" s="1"/>
  <c r="E30" i="5"/>
  <c r="E31" i="5" s="1"/>
  <c r="D30" i="5"/>
  <c r="D31" i="5" s="1"/>
  <c r="D39" i="5" s="1"/>
  <c r="B9" i="4" s="1"/>
  <c r="C30" i="5"/>
  <c r="C31" i="5" s="1"/>
  <c r="C39" i="5" s="1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C6" i="4"/>
  <c r="A18" i="3"/>
  <c r="A17" i="3"/>
  <c r="A16" i="3"/>
  <c r="A15" i="3"/>
  <c r="A14" i="3"/>
  <c r="A13" i="3"/>
  <c r="E12" i="3"/>
  <c r="A12" i="3"/>
  <c r="A11" i="3"/>
  <c r="A10" i="3"/>
  <c r="A9" i="3"/>
  <c r="T28" i="1"/>
  <c r="O28" i="1"/>
  <c r="J28" i="1"/>
  <c r="E28" i="1"/>
  <c r="T27" i="1"/>
  <c r="O27" i="1"/>
  <c r="J27" i="1"/>
  <c r="E27" i="1"/>
  <c r="T26" i="1"/>
  <c r="O26" i="1"/>
  <c r="J26" i="1"/>
  <c r="E26" i="1"/>
  <c r="T25" i="1"/>
  <c r="O25" i="1"/>
  <c r="J25" i="1"/>
  <c r="E25" i="1"/>
  <c r="T24" i="1"/>
  <c r="O24" i="1"/>
  <c r="J24" i="1"/>
  <c r="E24" i="1"/>
  <c r="T23" i="1"/>
  <c r="O23" i="1"/>
  <c r="J23" i="1"/>
  <c r="E23" i="1"/>
  <c r="T22" i="1"/>
  <c r="O22" i="1"/>
  <c r="J22" i="1"/>
  <c r="E22" i="1"/>
  <c r="T21" i="1"/>
  <c r="Q21" i="1"/>
  <c r="Q22" i="1" s="1"/>
  <c r="O21" i="1"/>
  <c r="L21" i="1"/>
  <c r="J21" i="1"/>
  <c r="G21" i="1"/>
  <c r="E21" i="1"/>
  <c r="B21" i="1"/>
  <c r="T20" i="1"/>
  <c r="O20" i="1"/>
  <c r="J20" i="1"/>
  <c r="E20" i="1"/>
  <c r="T19" i="1"/>
  <c r="O19" i="1"/>
  <c r="J19" i="1"/>
  <c r="E14" i="1"/>
  <c r="E13" i="1"/>
  <c r="E12" i="1"/>
  <c r="E11" i="1"/>
  <c r="E10" i="1"/>
  <c r="E9" i="1"/>
  <c r="E8" i="1"/>
  <c r="E7" i="1"/>
  <c r="B7" i="1"/>
  <c r="B8" i="1" s="1"/>
  <c r="E6" i="1"/>
  <c r="E5" i="1"/>
  <c r="C9" i="3" l="1"/>
  <c r="B9" i="3"/>
  <c r="C10" i="3"/>
  <c r="B10" i="3"/>
  <c r="C11" i="3"/>
  <c r="B11" i="3"/>
  <c r="C12" i="3"/>
  <c r="B12" i="3"/>
  <c r="C13" i="3"/>
  <c r="B13" i="3"/>
  <c r="C14" i="3"/>
  <c r="B14" i="3"/>
  <c r="C15" i="3"/>
  <c r="B15" i="3"/>
  <c r="C16" i="3"/>
  <c r="B16" i="3"/>
  <c r="C17" i="3"/>
  <c r="B17" i="3"/>
  <c r="C18" i="3"/>
  <c r="B18" i="3"/>
  <c r="I39" i="5"/>
  <c r="B8" i="4" s="1"/>
  <c r="B22" i="1"/>
  <c r="B9" i="1"/>
  <c r="B10" i="1" s="1"/>
  <c r="G22" i="1"/>
  <c r="G23" i="1" s="1"/>
  <c r="Q23" i="1"/>
  <c r="L22" i="1"/>
  <c r="L23" i="1" s="1"/>
  <c r="E10" i="3"/>
  <c r="C12" i="4"/>
  <c r="E19" i="3" s="1"/>
  <c r="G10" i="3"/>
  <c r="B10" i="4"/>
  <c r="E39" i="5"/>
  <c r="B5" i="4" s="1"/>
  <c r="K39" i="5"/>
  <c r="B7" i="4" s="1"/>
  <c r="D12" i="3"/>
  <c r="G26" i="3" s="1"/>
  <c r="H26" i="3" s="1"/>
  <c r="L50" i="7"/>
  <c r="D2" i="4" s="1"/>
  <c r="F9" i="3" s="1"/>
  <c r="F10" i="3"/>
  <c r="J39" i="5"/>
  <c r="B11" i="4" s="1"/>
  <c r="J43" i="8"/>
  <c r="E11" i="4" s="1"/>
  <c r="G18" i="3" s="1"/>
  <c r="D11" i="3"/>
  <c r="H50" i="7"/>
  <c r="D4" i="4" s="1"/>
  <c r="F11" i="3" s="1"/>
  <c r="D14" i="3"/>
  <c r="G29" i="3" s="1"/>
  <c r="H29" i="3" s="1"/>
  <c r="E50" i="7"/>
  <c r="D5" i="4" s="1"/>
  <c r="F13" i="3" s="1"/>
  <c r="K25" i="3" s="1"/>
  <c r="L25" i="3" s="1"/>
  <c r="K43" i="8"/>
  <c r="E7" i="4" s="1"/>
  <c r="G16" i="3" s="1"/>
  <c r="C31" i="3" s="1"/>
  <c r="D31" i="3" s="1"/>
  <c r="D10" i="4"/>
  <c r="F17" i="3" s="1"/>
  <c r="I43" i="8"/>
  <c r="E8" i="4" s="1"/>
  <c r="L39" i="5"/>
  <c r="B2" i="4" s="1"/>
  <c r="F50" i="7"/>
  <c r="D6" i="4" s="1"/>
  <c r="E10" i="4"/>
  <c r="G17" i="3" s="1"/>
  <c r="C23" i="3" s="1"/>
  <c r="D23" i="3" s="1"/>
  <c r="D15" i="3"/>
  <c r="G24" i="3" s="1"/>
  <c r="H24" i="3" s="1"/>
  <c r="H43" i="8"/>
  <c r="E4" i="4" s="1"/>
  <c r="G11" i="3" s="1"/>
  <c r="C28" i="3" s="1"/>
  <c r="D28" i="3" s="1"/>
  <c r="G39" i="5"/>
  <c r="B3" i="4" s="1"/>
  <c r="D43" i="8"/>
  <c r="E9" i="4" s="1"/>
  <c r="G15" i="3" s="1"/>
  <c r="C24" i="3" s="1"/>
  <c r="D24" i="3" s="1"/>
  <c r="E23" i="3"/>
  <c r="F23" i="3" s="1"/>
  <c r="I25" i="3"/>
  <c r="J25" i="3" s="1"/>
  <c r="E29" i="3"/>
  <c r="F29" i="3" s="1"/>
  <c r="I31" i="3"/>
  <c r="J31" i="3" s="1"/>
  <c r="I24" i="3"/>
  <c r="J24" i="3" s="1"/>
  <c r="C27" i="3"/>
  <c r="D27" i="3" s="1"/>
  <c r="E28" i="3"/>
  <c r="F28" i="3" s="1"/>
  <c r="I30" i="3"/>
  <c r="J30" i="3" s="1"/>
  <c r="K31" i="3"/>
  <c r="L31" i="3" s="1"/>
  <c r="C39" i="6"/>
  <c r="I23" i="3"/>
  <c r="J23" i="3" s="1"/>
  <c r="K24" i="3"/>
  <c r="L24" i="3" s="1"/>
  <c r="C26" i="3"/>
  <c r="D26" i="3" s="1"/>
  <c r="E27" i="3"/>
  <c r="F27" i="3" s="1"/>
  <c r="G28" i="3"/>
  <c r="H28" i="3" s="1"/>
  <c r="K30" i="3"/>
  <c r="L30" i="3" s="1"/>
  <c r="I29" i="3"/>
  <c r="J29" i="3" s="1"/>
  <c r="K23" i="3"/>
  <c r="L23" i="3" s="1"/>
  <c r="C25" i="3"/>
  <c r="D25" i="3" s="1"/>
  <c r="E26" i="3"/>
  <c r="F26" i="3" s="1"/>
  <c r="I28" i="3"/>
  <c r="J28" i="3" s="1"/>
  <c r="K29" i="3"/>
  <c r="L29" i="3" s="1"/>
  <c r="E25" i="3"/>
  <c r="F25" i="3" s="1"/>
  <c r="I27" i="3"/>
  <c r="J27" i="3" s="1"/>
  <c r="K28" i="3"/>
  <c r="L28" i="3" s="1"/>
  <c r="C30" i="3"/>
  <c r="D30" i="3" s="1"/>
  <c r="E31" i="3"/>
  <c r="F31" i="3" s="1"/>
  <c r="E24" i="3"/>
  <c r="F24" i="3" s="1"/>
  <c r="I26" i="3"/>
  <c r="J26" i="3" s="1"/>
  <c r="K27" i="3"/>
  <c r="L27" i="3" s="1"/>
  <c r="E30" i="3"/>
  <c r="F30" i="3" s="1"/>
  <c r="F12" i="3" l="1"/>
  <c r="K26" i="3" s="1"/>
  <c r="L26" i="3" s="1"/>
  <c r="F6" i="4"/>
  <c r="H12" i="3" s="1"/>
  <c r="G14" i="3"/>
  <c r="C29" i="3" s="1"/>
  <c r="D29" i="3" s="1"/>
  <c r="F8" i="4"/>
  <c r="H14" i="3" s="1"/>
  <c r="Q24" i="1"/>
  <c r="Q25" i="1"/>
  <c r="B11" i="1"/>
  <c r="B12" i="1" s="1"/>
  <c r="G24" i="1"/>
  <c r="L24" i="1"/>
  <c r="B23" i="1"/>
  <c r="B24" i="1"/>
  <c r="F7" i="4"/>
  <c r="H16" i="3" s="1"/>
  <c r="D16" i="3"/>
  <c r="G31" i="3" s="1"/>
  <c r="H31" i="3" s="1"/>
  <c r="F9" i="4"/>
  <c r="H15" i="3" s="1"/>
  <c r="D13" i="3"/>
  <c r="G25" i="3" s="1"/>
  <c r="H25" i="3" s="1"/>
  <c r="F5" i="4"/>
  <c r="H13" i="3" s="1"/>
  <c r="F4" i="4"/>
  <c r="H11" i="3" s="1"/>
  <c r="D17" i="3"/>
  <c r="G23" i="3" s="1"/>
  <c r="H23" i="3" s="1"/>
  <c r="F10" i="4"/>
  <c r="H17" i="3" s="1"/>
  <c r="C45" i="8"/>
  <c r="F2" i="4"/>
  <c r="H9" i="3" s="1"/>
  <c r="D9" i="3"/>
  <c r="F11" i="4"/>
  <c r="H18" i="3" s="1"/>
  <c r="D18" i="3"/>
  <c r="G30" i="3" s="1"/>
  <c r="H30" i="3" s="1"/>
  <c r="E12" i="4"/>
  <c r="G19" i="3" s="1"/>
  <c r="D10" i="3"/>
  <c r="G27" i="3" s="1"/>
  <c r="H27" i="3" s="1"/>
  <c r="B12" i="4"/>
  <c r="F3" i="4"/>
  <c r="H10" i="3" s="1"/>
  <c r="C41" i="5"/>
  <c r="C52" i="7"/>
  <c r="D12" i="4"/>
  <c r="F19" i="3" s="1"/>
  <c r="Q26" i="1" l="1"/>
  <c r="Q27" i="1" s="1"/>
  <c r="Q28" i="1" s="1"/>
  <c r="B13" i="1"/>
  <c r="B14" i="1" s="1"/>
  <c r="G25" i="1"/>
  <c r="G26" i="1"/>
  <c r="G27" i="1"/>
  <c r="L25" i="1"/>
  <c r="B25" i="1"/>
  <c r="B26" i="1"/>
  <c r="L26" i="1"/>
  <c r="F12" i="4"/>
  <c r="H19" i="3" s="1"/>
  <c r="D19" i="3"/>
  <c r="F14" i="4"/>
  <c r="L27" i="1" l="1"/>
  <c r="L28" i="1" s="1"/>
  <c r="G28" i="1"/>
  <c r="B27" i="1"/>
  <c r="B28" i="1"/>
</calcChain>
</file>

<file path=xl/sharedStrings.xml><?xml version="1.0" encoding="utf-8"?>
<sst xmlns="http://schemas.openxmlformats.org/spreadsheetml/2006/main" count="573" uniqueCount="207">
  <si>
    <t>Índice de Democracia Ambiental</t>
  </si>
  <si>
    <t>Ente avaliado</t>
  </si>
  <si>
    <t>Pontuação</t>
  </si>
  <si>
    <t>Classificação</t>
  </si>
  <si>
    <t>N/A</t>
  </si>
  <si>
    <t>União</t>
  </si>
  <si>
    <t>Mato Grosso</t>
  </si>
  <si>
    <t>Pará</t>
  </si>
  <si>
    <t>Amazonas</t>
  </si>
  <si>
    <t>Maranhão</t>
  </si>
  <si>
    <t>Tocantins</t>
  </si>
  <si>
    <t>Rondônia</t>
  </si>
  <si>
    <t>Amapá</t>
  </si>
  <si>
    <t>Acre</t>
  </si>
  <si>
    <t>Roraima</t>
  </si>
  <si>
    <t>Acesso à Informação</t>
  </si>
  <si>
    <t>Acesso à Justiça</t>
  </si>
  <si>
    <t>Acesso à Participação</t>
  </si>
  <si>
    <t>Proteção de Defensores</t>
  </si>
  <si>
    <t>Bom</t>
  </si>
  <si>
    <t>Péssimo</t>
  </si>
  <si>
    <t>#97c33e</t>
  </si>
  <si>
    <t>Ruim</t>
  </si>
  <si>
    <t>#b2a956</t>
  </si>
  <si>
    <t>Regular</t>
  </si>
  <si>
    <t>#e0aa32</t>
  </si>
  <si>
    <t>Ótimo</t>
  </si>
  <si>
    <t>Ref. aba dados</t>
  </si>
  <si>
    <t>Ente</t>
  </si>
  <si>
    <t>Justiça</t>
  </si>
  <si>
    <t>Informação</t>
  </si>
  <si>
    <t>Participação</t>
  </si>
  <si>
    <t>Defensores</t>
  </si>
  <si>
    <t>Final</t>
  </si>
  <si>
    <t>Dimensão</t>
  </si>
  <si>
    <t>Sigla</t>
  </si>
  <si>
    <t>Estado</t>
  </si>
  <si>
    <t>Avaliação Final</t>
  </si>
  <si>
    <t>Av. Justiça</t>
  </si>
  <si>
    <t>Av. Informação</t>
  </si>
  <si>
    <t>Av. Participação</t>
  </si>
  <si>
    <t>Av. Defensores</t>
  </si>
  <si>
    <t>AC</t>
  </si>
  <si>
    <t>AP</t>
  </si>
  <si>
    <t>AM</t>
  </si>
  <si>
    <t>MA</t>
  </si>
  <si>
    <t>MT</t>
  </si>
  <si>
    <t>PA</t>
  </si>
  <si>
    <t>RO</t>
  </si>
  <si>
    <t>RR</t>
  </si>
  <si>
    <t>TO</t>
  </si>
  <si>
    <t>Proteção de Defensores Ambientais</t>
  </si>
  <si>
    <t>Nota Final por UF</t>
  </si>
  <si>
    <t>Ranking 2026</t>
  </si>
  <si>
    <t>Ranking 2025</t>
  </si>
  <si>
    <t>União (Federal)</t>
  </si>
  <si>
    <t>-</t>
  </si>
  <si>
    <t>Mato Grosso (MT)</t>
  </si>
  <si>
    <t>Pará (PA)</t>
  </si>
  <si>
    <t>Amazonas (AM)</t>
  </si>
  <si>
    <t>Maranhão (MA)</t>
  </si>
  <si>
    <t>Tocantins (TO)</t>
  </si>
  <si>
    <t>Rondônia (RO)</t>
  </si>
  <si>
    <t>Amapá (AP)</t>
  </si>
  <si>
    <t>Acre (AC)</t>
  </si>
  <si>
    <t>Roraima (RR)</t>
  </si>
  <si>
    <t>Nota final por dimensão</t>
  </si>
  <si>
    <t>Nota total IDA</t>
  </si>
  <si>
    <t>Eixo</t>
  </si>
  <si>
    <t>Indicador</t>
  </si>
  <si>
    <t xml:space="preserve">Amapá </t>
  </si>
  <si>
    <t xml:space="preserve">Amazonas </t>
  </si>
  <si>
    <t xml:space="preserve">Maranhão </t>
  </si>
  <si>
    <t xml:space="preserve">Mato Grosso </t>
  </si>
  <si>
    <t xml:space="preserve">Pará </t>
  </si>
  <si>
    <t xml:space="preserve">Rondônia </t>
  </si>
  <si>
    <t xml:space="preserve">Roraima </t>
  </si>
  <si>
    <t xml:space="preserve">Tocantins </t>
  </si>
  <si>
    <t>Incidência</t>
  </si>
  <si>
    <t>Poder Judiciário</t>
  </si>
  <si>
    <t>Existência de varas ambientais</t>
  </si>
  <si>
    <t>Existência de núcleos especializados na temática ambiental nos centros judiciários de solução consensual de conflitos</t>
  </si>
  <si>
    <t>Existência de estruturas de apoio às questões ambientais</t>
  </si>
  <si>
    <t>Cumprimento da Meta Nacional do CNJ acerca de processos ambientais e fundiários</t>
  </si>
  <si>
    <t>Capacidade de resposta às demandas ambientais</t>
  </si>
  <si>
    <t>Existência de varas especializadas em questões agrárias e fundiárias</t>
  </si>
  <si>
    <t>Existência de Comissão de Soluções Fundiárias</t>
  </si>
  <si>
    <t>Capacidade de resposta às demandas agrárias</t>
  </si>
  <si>
    <t>Existência de iniciativas para ampliar o acesso à justiça ambiental em regiões menos acessíveis</t>
  </si>
  <si>
    <t>Capacitação em meio ambiente e questões fundiárias</t>
  </si>
  <si>
    <t>Diversidade de gênero</t>
  </si>
  <si>
    <t>Diversidade racial</t>
  </si>
  <si>
    <t>Ministério Público</t>
  </si>
  <si>
    <t>Existência de promotorias ambientais</t>
  </si>
  <si>
    <t>Existência de estruturas regionais e/ou grupos de atuação integrada na defesa do meio ambiente</t>
  </si>
  <si>
    <t>Existência de centro de apoio especializado em matéria ambiental</t>
  </si>
  <si>
    <t>Existência de estruturas especializadas em questões fundiárias</t>
  </si>
  <si>
    <t>Existência de estruturas especializadas em povos indígenas e comunidades tradicionais</t>
  </si>
  <si>
    <t>Defensoria Pública</t>
  </si>
  <si>
    <t>Existência de estruturas especializadas em questões ambientais</t>
  </si>
  <si>
    <t>Delegacias</t>
  </si>
  <si>
    <t>Existência de delegacias ambientais</t>
  </si>
  <si>
    <t>Judiciário</t>
  </si>
  <si>
    <t>Soma indicadores</t>
  </si>
  <si>
    <t>Indicadores (30%)</t>
  </si>
  <si>
    <t>Polícia Judiciária</t>
  </si>
  <si>
    <t>Indicadores (10%)</t>
  </si>
  <si>
    <t>Nota final (0 a 100)</t>
  </si>
  <si>
    <t>Média Estados</t>
  </si>
  <si>
    <t>Transparência ativa</t>
  </si>
  <si>
    <t>Disponibilização de informações do Cadastro Ambiental Rural (CAR)</t>
  </si>
  <si>
    <t>Disponibilização de informações sobre Licença Ambiental Única (LAU), Licença Ambiental Rural (LAR) e Licença Ambiental Simplificada</t>
  </si>
  <si>
    <t>Disponibilização de informações sobre Autorizações de Desmatamento emitidas pelo ente</t>
  </si>
  <si>
    <t>Disponibilização de informações sobre Autorizações de Queima Controlada ou Prescrita emitidas pelo ente</t>
  </si>
  <si>
    <t>Disponibilização de dados de desmatamento</t>
  </si>
  <si>
    <t>Disponibilização de dados de degradação florestal</t>
  </si>
  <si>
    <t>Disponibilização de informações sobre Autos de Infrações lavrados pelo ente</t>
  </si>
  <si>
    <t>Disponibilização de informações sobre Termos de Embargos lavrados pelo ente</t>
  </si>
  <si>
    <t>Disponibilização de informações sobre multas arrecadadas pelo ente</t>
  </si>
  <si>
    <t>Disponibilização de informações sobre julgamentos das multas aplicadas pelo ente</t>
  </si>
  <si>
    <t>Disponibilização dos Termos de Ajustamento de Conduta (TAC) e Termos de Compromisso (TC)</t>
  </si>
  <si>
    <t>Não se aplica</t>
  </si>
  <si>
    <t>Disponibilização do Plano de Recuperação de Áreas Degradadas (PRADA)</t>
  </si>
  <si>
    <t>Disponibilização de informações sobre Guia de Trânsito Animal (GTA)</t>
  </si>
  <si>
    <t>Disponibilização de informações sobre Guia Florestal ou DOF</t>
  </si>
  <si>
    <t>Disponibilização de informações sobre monitoramento da exploração florestal</t>
  </si>
  <si>
    <t>Disponibilização do Plano Anual de Outorga Florestal (PAOF)</t>
  </si>
  <si>
    <t>Disponibilização do Plano de Manejo Florestal Sustentável (PMFS) e Autorização de exploração florestal (Autex)</t>
  </si>
  <si>
    <t>Disponibilização de informações sobre a criação de Unidades de Conservação</t>
  </si>
  <si>
    <t>Disponibilização de informações sobre mapeamento das Unidades de Conservação</t>
  </si>
  <si>
    <t>Disponibilização das Licenças Ambientais (LP, LI e LO)</t>
  </si>
  <si>
    <t>Disponibilização de informações sobre Outorga d’Água</t>
  </si>
  <si>
    <t>Disponibilização dos Estudos de Impacto Ambiental (EIA)</t>
  </si>
  <si>
    <t>Disponibilização dos Relatórios de Impactos Ambientais (Rima)</t>
  </si>
  <si>
    <t>Disponibilização de informações sobre programas e projetos de regularização fundiária</t>
  </si>
  <si>
    <t>Disponibilização de informações sobre requerimentos de regularização fundiária</t>
  </si>
  <si>
    <t>Disponibilização de informações sobre situação dos processos de regularização fundiária</t>
  </si>
  <si>
    <t>Disponibilização de informações sobre assentamentos rurais</t>
  </si>
  <si>
    <t>Disponibilização de informações sobre conflitos pela posse de terras</t>
  </si>
  <si>
    <t>Disponibilização de informações sobre Territórios Quilombolas</t>
  </si>
  <si>
    <t>Normas, Políticas e Plataformas</t>
  </si>
  <si>
    <t>Regulamentação da Lei de Acesso à Informação</t>
  </si>
  <si>
    <t>Existência de Política ou Plano de Dados Abertos</t>
  </si>
  <si>
    <t>Regulamentação da Lei de Proteção de Dados Pessoais (LGPD)</t>
  </si>
  <si>
    <t>Existência de Plataforma ou Portal de Transparência Ambiental</t>
  </si>
  <si>
    <t>Existência de Serviço eletrônico de Acesso à Informação</t>
  </si>
  <si>
    <t>Nota Final (0 a 100)</t>
  </si>
  <si>
    <t>Conselhos de Meio Ambiente</t>
  </si>
  <si>
    <t>Previsão em ato normativo</t>
  </si>
  <si>
    <t>Existência de regimento interno</t>
  </si>
  <si>
    <t>Função deliberativa e/ou consultiva</t>
  </si>
  <si>
    <t>Frequência das reuniões</t>
  </si>
  <si>
    <t>Existência de Câmaras Técnicas ou Grupos de trabalho</t>
  </si>
  <si>
    <t>Paridade de representação</t>
  </si>
  <si>
    <t>Participação de organizações ambientais</t>
  </si>
  <si>
    <t>Participação de representantes de povos indígenas e comunidades tradicionais</t>
  </si>
  <si>
    <t>Participação de mulheres</t>
  </si>
  <si>
    <t>Publicação das resoluções e deliberações aprovadas</t>
  </si>
  <si>
    <t>Publicação dos nomes das organizações e seus membros(as) que participam do conselho</t>
  </si>
  <si>
    <t>Publicação de informações sobre as reuniões</t>
  </si>
  <si>
    <t>Publicação de orientações e contatos para submissão de pautas e sugestões</t>
  </si>
  <si>
    <t>Publicação de cursos ou oficinas de capacitação</t>
  </si>
  <si>
    <t>Inclusão linguística</t>
  </si>
  <si>
    <t>Previsão de recursos para a participação de conselheiros (as)</t>
  </si>
  <si>
    <t>Transmissão online das reuniões</t>
  </si>
  <si>
    <t>Conselhos de Unidades de Conservação</t>
  </si>
  <si>
    <t>Publicação de informações sobre cursos ou oficinas de capacitação</t>
  </si>
  <si>
    <t>Audiências Públicas</t>
  </si>
  <si>
    <t>Disponibilização de material de apoio e informativo em linguagem acessível às comunidades impactadas</t>
  </si>
  <si>
    <t>Existência de consulta pública online para os processos de licenciamento com EIA/RIMA</t>
  </si>
  <si>
    <t>Existência de documento que consolide e responda às propostas dos participantes das audiências e consultas públicas</t>
  </si>
  <si>
    <t>Existência de norma que regulamente as audiências públicas no processo de licenciamento</t>
  </si>
  <si>
    <t>Previsão de recursos para a participação das populações potencialmente atingidas pelos empreendimentos</t>
  </si>
  <si>
    <t>Realização das audiências públicas do processo de licenciamento nos municípios impactados</t>
  </si>
  <si>
    <t>Indicadores (33,3%)</t>
  </si>
  <si>
    <t>Previsão de Programa de Proteção de Defensores(as) de Direitos Humanos, Comunicadores(as) e Ambientalistas</t>
  </si>
  <si>
    <t>Existência de norma que institua política e/ou programa de proteção de defensores(as) de direitos humanos</t>
  </si>
  <si>
    <t>Existência de mecanismos de proteção de mulheres, indígenas e de membros de comunidades tradicionais</t>
  </si>
  <si>
    <t>Previsão de orçamento para o programa</t>
  </si>
  <si>
    <t>Implementação do Programa de Proteção de Defensores(as) de Direitos Humanos, Comunicadores(as) e Ambientalistas</t>
  </si>
  <si>
    <t>Execução do orçamento do programa</t>
  </si>
  <si>
    <t>Publicação de informações sobre a governança do programa</t>
  </si>
  <si>
    <t>Publicação de informações sobre a implementação do programa</t>
  </si>
  <si>
    <t>Existência de instrumentos formais de articulação interinstitucional para proteção, prevenção e investigação da violência contra defensores(as) ambientais</t>
  </si>
  <si>
    <t>Descentralização do programa</t>
  </si>
  <si>
    <t>Existência de grupo de apoio de acolhimento interdisciplinar</t>
  </si>
  <si>
    <t>Instâncias de participação e mecanismos de denúncia</t>
  </si>
  <si>
    <t>Existência de órgão colegiado paritário para acompanhamento do programa</t>
  </si>
  <si>
    <t>Participação do Ministério Público e da Defensoria Pública no órgão colegiado</t>
  </si>
  <si>
    <t>Frequência de reuniões do órgão colegiado</t>
  </si>
  <si>
    <t>Diversidade de gênero no órgão colegiado</t>
  </si>
  <si>
    <t>Diversidade étnica-racial no órgão colegiado</t>
  </si>
  <si>
    <t>Existência de ouvidoria ou canais de denúncias anônimas sobre violações de direitos humanos</t>
  </si>
  <si>
    <t>Existência de norma de proteção de denunciante</t>
  </si>
  <si>
    <t>Proteção de jornalistas, comunicadores(as) e trabalhadores(as) de mídia na área ambiental</t>
  </si>
  <si>
    <t>Previsão de proteção a jornalistas, comunicadores(as) e trabalhadores de mídia</t>
  </si>
  <si>
    <t>Monitoramento e divulgação dos relatos de violência contra jornalistas, comunicadores(as) e trabalhadores de mídia</t>
  </si>
  <si>
    <t>Forças de segurança para defensores(as) ambientais</t>
  </si>
  <si>
    <t>Existência de mecanismos da Secretaria/Ministério de Justiça que orientem a atuação dos agentes de segurança pública em casos que envolvam defensores(a) de direitos humanos</t>
  </si>
  <si>
    <t>Existência de mecanismos da Polícia Civil/Federal que orientem a atuação dos agentes de segurança pública em casos que envolvam defensores(a) de direitos humanos</t>
  </si>
  <si>
    <t>Existência de mecanismos da Polícia Militar que orientem a atuação dos agentes de segurança pública em casos que envolvam defensores(a) de direitos humanos</t>
  </si>
  <si>
    <t>Capacitação da Polícia Civil/Federal dos agentes de segurança pública em proteção de defensores(as) de direitos humanos</t>
  </si>
  <si>
    <t>Capacitação da Polícia Militar para os agentes de segurança pública em proteção de defensores(as) de direitos humanos</t>
  </si>
  <si>
    <t>Existência, na Secretaria/Ministério da Justiça, de protocolo sobre uso de câmeras corporais, em casos de conflitos fundiários ou ambientais</t>
  </si>
  <si>
    <t>Existência, na Polícia Civil/Federal, de protocolo sobre uso de câmeras corporais, em casos de conflitos fundiários ou ambientais</t>
  </si>
  <si>
    <t>Existência, na Polícia Militar, de protocolo sobre uso de câmeras corporais, em casos de conflitos fundiários ou ambientais</t>
  </si>
  <si>
    <t>Indicadores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</si>
</sst>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#\º"/>
    <numFmt numFmtId="166" formatCode="0.0"/>
  </numFmts>
  <fonts count="18">
    <font>
      <sz val="11"/>
      <color theme="1"/>
      <name val="Calibri"/>
      <scheme val="minor"/>
    </font>
    <font>
      <b/>
      <sz val="20"/>
      <color rgb="FF6883A4"/>
      <name val="Calibri"/>
    </font>
    <font>
      <sz val="11"/>
      <color theme="1"/>
      <name val="Calibri"/>
    </font>
    <font>
      <b/>
      <u/>
      <sz val="20"/>
      <color rgb="FF6883A4"/>
      <name val="Calibri"/>
    </font>
    <font>
      <sz val="11"/>
      <color rgb="FFFFFFFF"/>
      <name val="Calibri"/>
    </font>
    <font>
      <sz val="6"/>
      <color rgb="FF6883A4"/>
      <name val="Calibri"/>
    </font>
    <font>
      <sz val="8"/>
      <color rgb="FF6883A4"/>
      <name val="Calibri"/>
    </font>
    <font>
      <b/>
      <sz val="11"/>
      <color theme="1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0"/>
      <name val="Calibri"/>
    </font>
    <font>
      <b/>
      <sz val="8"/>
      <color theme="1"/>
      <name val="Montserrat"/>
    </font>
    <font>
      <sz val="8"/>
      <color theme="1"/>
      <name val="Montserrat"/>
    </font>
    <font>
      <i/>
      <sz val="8"/>
      <color theme="1"/>
      <name val="Montserrat"/>
    </font>
    <font>
      <sz val="8"/>
      <color rgb="FF000000"/>
      <name val="Montserrat"/>
    </font>
    <font>
      <b/>
      <sz val="8"/>
      <color rgb="FF000000"/>
      <name val="Montserrat"/>
    </font>
    <font>
      <sz val="8"/>
      <color rgb="FFFF0000"/>
      <name val="Montserrat"/>
    </font>
  </fonts>
  <fills count="40">
    <fill>
      <patternFill patternType="none"/>
    </fill>
    <fill>
      <patternFill patternType="gray125"/>
    </fill>
    <fill>
      <patternFill patternType="solid">
        <fgColor rgb="FFD9E0E8"/>
        <bgColor rgb="FFD9E0E8"/>
      </patternFill>
    </fill>
    <fill>
      <patternFill patternType="solid">
        <fgColor rgb="FF6883A4"/>
        <bgColor rgb="FF6883A4"/>
      </patternFill>
    </fill>
    <fill>
      <patternFill patternType="solid">
        <fgColor rgb="FFF2F5F7"/>
        <bgColor rgb="FFF2F5F7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B7B7B7"/>
        <bgColor rgb="FFB7B7B7"/>
      </patternFill>
    </fill>
    <fill>
      <patternFill patternType="solid">
        <fgColor rgb="FFD9D2E9"/>
        <bgColor rgb="FFD9D2E9"/>
      </patternFill>
    </fill>
    <fill>
      <patternFill patternType="solid">
        <fgColor rgb="FFE87638"/>
        <bgColor rgb="FFE87638"/>
      </patternFill>
    </fill>
    <fill>
      <patternFill patternType="solid">
        <fgColor rgb="FF90B455"/>
        <bgColor rgb="FF90B455"/>
      </patternFill>
    </fill>
    <fill>
      <patternFill patternType="solid">
        <fgColor rgb="FF6AA84F"/>
        <bgColor rgb="FF6AA84F"/>
      </patternFill>
    </fill>
    <fill>
      <patternFill patternType="solid">
        <fgColor rgb="FFF7B556"/>
        <bgColor rgb="FFF7B556"/>
      </patternFill>
    </fill>
    <fill>
      <patternFill patternType="solid">
        <fgColor rgb="FFFBC55E"/>
        <bgColor rgb="FFFBC55E"/>
      </patternFill>
    </fill>
    <fill>
      <patternFill patternType="solid">
        <fgColor rgb="FFFFD666"/>
        <bgColor rgb="FFFFD666"/>
      </patternFill>
    </fill>
    <fill>
      <patternFill patternType="solid">
        <fgColor rgb="FFD83619"/>
        <bgColor rgb="FFD83619"/>
      </patternFill>
    </fill>
    <fill>
      <patternFill patternType="solid">
        <fgColor rgb="FFCC0000"/>
        <bgColor rgb="FFCC0000"/>
      </patternFill>
    </fill>
    <fill>
      <patternFill patternType="solid">
        <fgColor rgb="FFB5BF5B"/>
        <bgColor rgb="FFB5BF5B"/>
      </patternFill>
    </fill>
    <fill>
      <patternFill patternType="solid">
        <fgColor rgb="FFF3A64F"/>
        <bgColor rgb="FFF3A64F"/>
      </patternFill>
    </fill>
    <fill>
      <patternFill patternType="solid">
        <fgColor rgb="FFF9BE5A"/>
        <bgColor rgb="FFF9BE5A"/>
      </patternFill>
    </fill>
    <fill>
      <patternFill patternType="solid">
        <fgColor rgb="FFDACB61"/>
        <bgColor rgb="FFDACB61"/>
      </patternFill>
    </fill>
    <fill>
      <patternFill patternType="solid">
        <fgColor rgb="FFEDD164"/>
        <bgColor rgb="FFEDD164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CAC65E"/>
        <bgColor rgb="FFCAC65E"/>
      </patternFill>
    </fill>
    <fill>
      <patternFill patternType="solid">
        <fgColor rgb="FFF9D465"/>
        <bgColor rgb="FFF9D465"/>
      </patternFill>
    </fill>
    <fill>
      <patternFill patternType="solid">
        <fgColor rgb="FFD5C960"/>
        <bgColor rgb="FFD5C960"/>
      </patternFill>
    </fill>
    <fill>
      <patternFill patternType="solid">
        <fgColor rgb="FFEAD063"/>
        <bgColor rgb="FFEAD063"/>
      </patternFill>
    </fill>
    <fill>
      <patternFill patternType="solid">
        <fgColor rgb="FFE56B33"/>
        <bgColor rgb="FFE56B33"/>
      </patternFill>
    </fill>
    <fill>
      <patternFill patternType="solid">
        <fgColor rgb="FFC0C35D"/>
        <bgColor rgb="FFC0C35D"/>
      </patternFill>
    </fill>
    <fill>
      <patternFill patternType="solid">
        <fgColor rgb="FFDC4621"/>
        <bgColor rgb="FFDC4621"/>
      </patternFill>
    </fill>
    <fill>
      <patternFill patternType="solid">
        <fgColor rgb="FFED8D43"/>
        <bgColor rgb="FFED8D43"/>
      </patternFill>
    </fill>
    <fill>
      <patternFill patternType="solid">
        <fgColor rgb="FFF1D264"/>
        <bgColor rgb="FFF1D264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6883A4"/>
      </left>
      <right/>
      <top style="thin">
        <color rgb="FF6883A4"/>
      </top>
      <bottom style="thick">
        <color rgb="FF6883A4"/>
      </bottom>
      <diagonal/>
    </border>
    <border>
      <left/>
      <right style="thin">
        <color rgb="FF6883A4"/>
      </right>
      <top style="thin">
        <color rgb="FF6883A4"/>
      </top>
      <bottom/>
      <diagonal/>
    </border>
    <border>
      <left style="thin">
        <color rgb="FF6883A4"/>
      </left>
      <right/>
      <top/>
      <bottom/>
      <diagonal/>
    </border>
    <border>
      <left/>
      <right style="thin">
        <color rgb="FF6883A4"/>
      </right>
      <top style="thick">
        <color rgb="FF6883A4"/>
      </top>
      <bottom/>
      <diagonal/>
    </border>
    <border>
      <left/>
      <right style="thin">
        <color rgb="FF6883A4"/>
      </right>
      <top/>
      <bottom/>
      <diagonal/>
    </border>
    <border>
      <left style="thin">
        <color rgb="FF6883A4"/>
      </left>
      <right/>
      <top/>
      <bottom style="thin">
        <color rgb="FF6883A4"/>
      </bottom>
      <diagonal/>
    </border>
    <border>
      <left/>
      <right style="thin">
        <color rgb="FF6883A4"/>
      </right>
      <top/>
      <bottom style="thin">
        <color rgb="FF6883A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980000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2" borderId="1" xfId="0" applyFont="1" applyFill="1" applyBorder="1"/>
    <xf numFmtId="0" fontId="4" fillId="3" borderId="2" xfId="0" applyFont="1" applyFill="1" applyBorder="1"/>
    <xf numFmtId="0" fontId="5" fillId="4" borderId="3" xfId="0" quotePrefix="1" applyFont="1" applyFill="1" applyBorder="1" applyAlignment="1">
      <alignment horizontal="center" vertical="center"/>
    </xf>
    <xf numFmtId="164" fontId="2" fillId="0" borderId="4" xfId="0" applyNumberFormat="1" applyFont="1" applyBorder="1"/>
    <xf numFmtId="165" fontId="6" fillId="4" borderId="3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/>
    <xf numFmtId="165" fontId="6" fillId="5" borderId="3" xfId="0" applyNumberFormat="1" applyFont="1" applyFill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/>
    <xf numFmtId="165" fontId="2" fillId="0" borderId="0" xfId="0" applyNumberFormat="1" applyFont="1"/>
    <xf numFmtId="0" fontId="5" fillId="0" borderId="3" xfId="0" quotePrefix="1" applyFont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7" fillId="0" borderId="8" xfId="0" applyFont="1" applyBorder="1" applyAlignment="1">
      <alignment horizontal="left" vertical="top"/>
    </xf>
    <xf numFmtId="0" fontId="7" fillId="6" borderId="8" xfId="0" applyFont="1" applyFill="1" applyBorder="1" applyAlignment="1">
      <alignment horizontal="center" vertical="top"/>
    </xf>
    <xf numFmtId="0" fontId="7" fillId="7" borderId="8" xfId="0" applyFont="1" applyFill="1" applyBorder="1" applyAlignment="1">
      <alignment horizontal="center" vertical="top" wrapText="1"/>
    </xf>
    <xf numFmtId="0" fontId="7" fillId="8" borderId="8" xfId="0" applyFont="1" applyFill="1" applyBorder="1" applyAlignment="1">
      <alignment horizontal="center" vertical="top"/>
    </xf>
    <xf numFmtId="0" fontId="7" fillId="9" borderId="8" xfId="0" applyFont="1" applyFill="1" applyBorder="1" applyAlignment="1">
      <alignment horizontal="center" vertical="top" wrapText="1"/>
    </xf>
    <xf numFmtId="0" fontId="7" fillId="10" borderId="8" xfId="0" applyFont="1" applyFill="1" applyBorder="1" applyAlignment="1">
      <alignment horizontal="center" vertical="top"/>
    </xf>
    <xf numFmtId="0" fontId="8" fillId="11" borderId="8" xfId="0" applyFont="1" applyFill="1" applyBorder="1" applyAlignment="1">
      <alignment horizontal="center" vertical="top"/>
    </xf>
    <xf numFmtId="0" fontId="2" fillId="12" borderId="0" xfId="0" applyFont="1" applyFill="1"/>
    <xf numFmtId="164" fontId="2" fillId="12" borderId="0" xfId="0" applyNumberFormat="1" applyFont="1" applyFill="1" applyAlignment="1">
      <alignment horizontal="center"/>
    </xf>
    <xf numFmtId="164" fontId="9" fillId="12" borderId="0" xfId="0" applyNumberFormat="1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0" fontId="2" fillId="13" borderId="0" xfId="0" applyFont="1" applyFill="1"/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5" borderId="0" xfId="0" applyFont="1" applyFill="1" applyAlignment="1">
      <alignment horizontal="center"/>
    </xf>
    <xf numFmtId="1" fontId="11" fillId="11" borderId="0" xfId="0" applyNumberFormat="1" applyFont="1" applyFill="1" applyAlignment="1">
      <alignment horizontal="center"/>
    </xf>
    <xf numFmtId="0" fontId="12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10" borderId="0" xfId="0" applyFont="1" applyFill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5" borderId="9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13" fillId="17" borderId="9" xfId="0" applyFont="1" applyFill="1" applyBorder="1" applyAlignment="1">
      <alignment horizontal="center" vertical="center" wrapText="1"/>
    </xf>
    <xf numFmtId="0" fontId="13" fillId="0" borderId="0" xfId="0" applyFont="1"/>
    <xf numFmtId="0" fontId="13" fillId="18" borderId="9" xfId="0" applyFont="1" applyFill="1" applyBorder="1" applyAlignment="1">
      <alignment horizontal="center" vertical="center" wrapText="1"/>
    </xf>
    <xf numFmtId="0" fontId="13" fillId="19" borderId="9" xfId="0" applyFont="1" applyFill="1" applyBorder="1" applyAlignment="1">
      <alignment horizontal="center" vertical="center" wrapText="1"/>
    </xf>
    <xf numFmtId="0" fontId="13" fillId="20" borderId="9" xfId="0" applyFont="1" applyFill="1" applyBorder="1" applyAlignment="1">
      <alignment horizontal="center" vertical="center" wrapText="1"/>
    </xf>
    <xf numFmtId="0" fontId="13" fillId="21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22" borderId="9" xfId="0" applyFont="1" applyFill="1" applyBorder="1" applyAlignment="1">
      <alignment horizontal="center" vertical="center" wrapText="1"/>
    </xf>
    <xf numFmtId="0" fontId="13" fillId="23" borderId="9" xfId="0" applyFont="1" applyFill="1" applyBorder="1" applyAlignment="1">
      <alignment horizontal="center" vertical="center" wrapText="1"/>
    </xf>
    <xf numFmtId="0" fontId="13" fillId="24" borderId="9" xfId="0" applyFont="1" applyFill="1" applyBorder="1" applyAlignment="1">
      <alignment horizontal="center" vertical="center" wrapText="1"/>
    </xf>
    <xf numFmtId="0" fontId="13" fillId="25" borderId="9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26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 wrapText="1"/>
    </xf>
    <xf numFmtId="166" fontId="13" fillId="0" borderId="0" xfId="0" applyNumberFormat="1" applyFont="1" applyAlignment="1">
      <alignment horizontal="center" vertical="center"/>
    </xf>
    <xf numFmtId="166" fontId="13" fillId="5" borderId="0" xfId="0" applyNumberFormat="1" applyFont="1" applyFill="1" applyAlignment="1">
      <alignment horizontal="center" vertical="center"/>
    </xf>
    <xf numFmtId="0" fontId="12" fillId="27" borderId="0" xfId="0" applyFont="1" applyFill="1" applyAlignment="1">
      <alignment vertical="center"/>
    </xf>
    <xf numFmtId="0" fontId="12" fillId="27" borderId="0" xfId="0" applyFont="1" applyFill="1" applyAlignment="1">
      <alignment horizontal="center" vertical="center"/>
    </xf>
    <xf numFmtId="166" fontId="12" fillId="27" borderId="0" xfId="0" applyNumberFormat="1" applyFont="1" applyFill="1" applyAlignment="1">
      <alignment horizontal="center" vertical="center"/>
    </xf>
    <xf numFmtId="166" fontId="12" fillId="5" borderId="0" xfId="0" applyNumberFormat="1" applyFont="1" applyFill="1" applyAlignment="1">
      <alignment horizontal="center" vertical="center"/>
    </xf>
    <xf numFmtId="0" fontId="12" fillId="10" borderId="0" xfId="0" applyFont="1" applyFill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5" borderId="0" xfId="0" applyNumberFormat="1" applyFont="1" applyFill="1" applyAlignment="1">
      <alignment horizontal="center" vertical="center" wrapText="1"/>
    </xf>
    <xf numFmtId="166" fontId="12" fillId="7" borderId="0" xfId="0" applyNumberFormat="1" applyFont="1" applyFill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9" xfId="0" applyFont="1" applyBorder="1" applyAlignment="1">
      <alignment horizontal="center" vertical="center"/>
    </xf>
    <xf numFmtId="2" fontId="12" fillId="5" borderId="0" xfId="0" applyNumberFormat="1" applyFont="1" applyFill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66" fontId="16" fillId="8" borderId="0" xfId="0" applyNumberFormat="1" applyFont="1" applyFill="1" applyAlignment="1">
      <alignment horizontal="center" vertical="center"/>
    </xf>
    <xf numFmtId="0" fontId="13" fillId="28" borderId="0" xfId="0" applyFont="1" applyFill="1" applyAlignment="1">
      <alignment vertical="center" wrapText="1"/>
    </xf>
    <xf numFmtId="0" fontId="12" fillId="28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0" fontId="12" fillId="27" borderId="0" xfId="0" applyFont="1" applyFill="1" applyAlignment="1">
      <alignment horizontal="center" vertical="center" wrapText="1"/>
    </xf>
    <xf numFmtId="166" fontId="13" fillId="27" borderId="0" xfId="0" applyNumberFormat="1" applyFont="1" applyFill="1" applyAlignment="1">
      <alignment horizontal="center" vertical="center"/>
    </xf>
    <xf numFmtId="0" fontId="13" fillId="27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166" fontId="17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1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29" borderId="9" xfId="0" applyFont="1" applyFill="1" applyBorder="1" applyAlignment="1">
      <alignment horizontal="center" vertical="center" wrapText="1"/>
    </xf>
    <xf numFmtId="0" fontId="13" fillId="30" borderId="9" xfId="0" applyFont="1" applyFill="1" applyBorder="1" applyAlignment="1">
      <alignment horizontal="center" vertical="center" wrapText="1"/>
    </xf>
    <xf numFmtId="0" fontId="13" fillId="31" borderId="9" xfId="0" applyFont="1" applyFill="1" applyBorder="1" applyAlignment="1">
      <alignment horizontal="center" vertical="center" wrapText="1"/>
    </xf>
    <xf numFmtId="0" fontId="13" fillId="32" borderId="9" xfId="0" applyFont="1" applyFill="1" applyBorder="1" applyAlignment="1">
      <alignment horizontal="center" vertical="center" wrapText="1"/>
    </xf>
    <xf numFmtId="0" fontId="13" fillId="33" borderId="9" xfId="0" applyFont="1" applyFill="1" applyBorder="1" applyAlignment="1">
      <alignment horizontal="center" vertical="center" wrapText="1"/>
    </xf>
    <xf numFmtId="0" fontId="13" fillId="34" borderId="9" xfId="0" applyFont="1" applyFill="1" applyBorder="1" applyAlignment="1">
      <alignment horizontal="center" vertical="center" wrapText="1"/>
    </xf>
    <xf numFmtId="0" fontId="13" fillId="35" borderId="9" xfId="0" applyFont="1" applyFill="1" applyBorder="1" applyAlignment="1">
      <alignment horizontal="center" vertical="center" wrapText="1"/>
    </xf>
    <xf numFmtId="0" fontId="13" fillId="36" borderId="9" xfId="0" applyFont="1" applyFill="1" applyBorder="1" applyAlignment="1">
      <alignment horizontal="center" vertical="center" wrapText="1"/>
    </xf>
    <xf numFmtId="0" fontId="13" fillId="37" borderId="9" xfId="0" applyFont="1" applyFill="1" applyBorder="1" applyAlignment="1">
      <alignment horizontal="center" vertical="center" wrapText="1"/>
    </xf>
    <xf numFmtId="0" fontId="13" fillId="38" borderId="0" xfId="0" applyFont="1" applyFill="1" applyAlignment="1">
      <alignment horizontal="center" vertical="center"/>
    </xf>
    <xf numFmtId="166" fontId="13" fillId="38" borderId="0" xfId="0" applyNumberFormat="1" applyFont="1" applyFill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0" fontId="0" fillId="39" borderId="10" xfId="0" applyFill="1" applyBorder="1"/>
    <xf numFmtId="0" fontId="0" fillId="0" borderId="11" xfId="0" pivotButton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7" fillId="0" borderId="0" xfId="0" applyFont="1" applyAlignment="1">
      <alignment horizontal="center" wrapText="1"/>
    </xf>
    <xf numFmtId="164" fontId="7" fillId="5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4" fillId="0" borderId="0" xfId="0" applyFont="1" applyAlignment="1">
      <alignment wrapText="1"/>
    </xf>
    <xf numFmtId="0" fontId="12" fillId="7" borderId="0" xfId="0" applyFont="1" applyFill="1" applyAlignment="1">
      <alignment wrapText="1"/>
    </xf>
    <xf numFmtId="0" fontId="14" fillId="0" borderId="0" xfId="0" applyFont="1" applyAlignment="1">
      <alignment vertical="center" wrapText="1"/>
    </xf>
    <xf numFmtId="0" fontId="12" fillId="8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0" fillId="0" borderId="12" xfId="0" applyNumberFormat="1" applyBorder="1"/>
    <xf numFmtId="0" fontId="0" fillId="0" borderId="14" xfId="0" applyNumberFormat="1" applyBorder="1"/>
    <xf numFmtId="0" fontId="0" fillId="0" borderId="16" xfId="0" applyNumberFormat="1" applyBorder="1"/>
    <xf numFmtId="0" fontId="0" fillId="39" borderId="14" xfId="0" applyNumberFormat="1" applyFill="1" applyBorder="1"/>
    <xf numFmtId="0" fontId="0" fillId="39" borderId="16" xfId="0" applyNumberFormat="1" applyFill="1" applyBorder="1"/>
    <xf numFmtId="0" fontId="0" fillId="39" borderId="12" xfId="0" applyNumberFormat="1" applyFill="1" applyBorder="1"/>
    <xf numFmtId="0" fontId="11" fillId="11" borderId="0" xfId="0" applyFont="1" applyFill="1" applyAlignment="1"/>
    <xf numFmtId="0" fontId="0" fillId="0" borderId="0" xfId="0" applyAlignment="1"/>
  </cellXfs>
  <cellStyles count="1">
    <cellStyle name="Normal" xfId="0" builtinId="0"/>
  </cellStyles>
  <dxfs count="22">
    <dxf>
      <font>
        <color rgb="FFE21C1C"/>
      </font>
      <fill>
        <patternFill patternType="none"/>
      </fill>
    </dxf>
    <dxf>
      <font>
        <color rgb="FFD15150"/>
      </font>
      <fill>
        <patternFill patternType="none"/>
      </fill>
    </dxf>
    <dxf>
      <font>
        <color rgb="FFE0AA32"/>
      </font>
      <fill>
        <patternFill patternType="none"/>
      </fill>
    </dxf>
    <dxf>
      <font>
        <color rgb="FFB2A956"/>
      </font>
      <fill>
        <patternFill patternType="none"/>
      </fill>
    </dxf>
    <dxf>
      <font>
        <color rgb="FF97C33E"/>
      </font>
      <fill>
        <patternFill patternType="none"/>
      </fill>
    </dxf>
    <dxf>
      <font>
        <color rgb="FFE21C1C"/>
      </font>
      <fill>
        <patternFill patternType="none"/>
      </fill>
    </dxf>
    <dxf>
      <font>
        <color rgb="FFD15150"/>
      </font>
      <fill>
        <patternFill patternType="none"/>
      </fill>
    </dxf>
    <dxf>
      <font>
        <color rgb="FFE0AA32"/>
      </font>
      <fill>
        <patternFill patternType="none"/>
      </fill>
    </dxf>
    <dxf>
      <font>
        <color rgb="FFB2A956"/>
      </font>
      <fill>
        <patternFill patternType="none"/>
      </fill>
    </dxf>
    <dxf>
      <font>
        <color rgb="FF97C33E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Todos os indicadores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xcel Services" refreshedDate="46202.452924189813" refreshedVersion="8" recordCount="10" xr:uid="{00000000-000A-0000-FFFF-FFFF00000000}">
  <cacheSource type="worksheet">
    <worksheetSource ref="B8:H18" sheet="_dados"/>
  </cacheSource>
  <cacheFields count="7">
    <cacheField name="Ente" numFmtId="0">
      <sharedItems/>
    </cacheField>
    <cacheField name="Ente avaliado" numFmtId="0">
      <sharedItems count="10">
        <s v="União"/>
        <s v="Mato Grosso"/>
        <s v="Pará"/>
        <s v="Maranhão"/>
        <s v="Amazonas"/>
        <s v="Rondônia"/>
        <s v="Amapá"/>
        <s v="Tocantins"/>
        <s v="Acre"/>
        <s v="Roraima"/>
      </sharedItems>
    </cacheField>
    <cacheField name="Justiça" numFmtId="164">
      <sharedItems containsSemiMixedTypes="0" containsString="0" containsNumber="1" minValue="38.700000000000003" maxValue="92.5"/>
    </cacheField>
    <cacheField name="Informação" numFmtId="164">
      <sharedItems containsSemiMixedTypes="0" containsString="0" containsNumber="1" minValue="27.2" maxValue="74.3"/>
    </cacheField>
    <cacheField name="Participação" numFmtId="164">
      <sharedItems containsSemiMixedTypes="0" containsString="0" containsNumber="1" minValue="12.3" maxValue="55.5"/>
    </cacheField>
    <cacheField name="Defensores" numFmtId="164">
      <sharedItems containsSemiMixedTypes="0" containsString="0" containsNumber="1" minValue="0.8" maxValue="62.8"/>
    </cacheField>
    <cacheField name="Final" numFmtId="164">
      <sharedItems containsSemiMixedTypes="0" containsString="0" containsNumber="1" minValue="22.8" maxValue="70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União"/>
    <x v="0"/>
    <n v="92.5"/>
    <n v="71.900000000000006"/>
    <n v="55.5"/>
    <n v="62.8"/>
    <n v="70.7"/>
  </r>
  <r>
    <s v="MT"/>
    <x v="1"/>
    <n v="73.599999999999994"/>
    <n v="74.3"/>
    <n v="42.6"/>
    <n v="36.4"/>
    <n v="56.7"/>
  </r>
  <r>
    <s v="PA"/>
    <x v="2"/>
    <n v="84.8"/>
    <n v="63"/>
    <n v="45.4"/>
    <n v="27.7"/>
    <n v="55.3"/>
  </r>
  <r>
    <s v="MA"/>
    <x v="3"/>
    <n v="77.3"/>
    <n v="27.2"/>
    <n v="30.9"/>
    <n v="32.299999999999997"/>
    <n v="41.9"/>
  </r>
  <r>
    <s v="AM"/>
    <x v="4"/>
    <n v="73.7"/>
    <n v="43.9"/>
    <n v="42.7"/>
    <n v="14.8"/>
    <n v="43.8"/>
  </r>
  <r>
    <s v="RO"/>
    <x v="5"/>
    <n v="57.6"/>
    <n v="40.700000000000003"/>
    <n v="41.1"/>
    <n v="5.4"/>
    <n v="36.200000000000003"/>
  </r>
  <r>
    <s v="AP"/>
    <x v="6"/>
    <n v="45.6"/>
    <n v="46.3"/>
    <n v="40.799999999999997"/>
    <n v="10.4"/>
    <n v="35.799999999999997"/>
  </r>
  <r>
    <s v="TO"/>
    <x v="7"/>
    <n v="71.3"/>
    <n v="32"/>
    <n v="49.4"/>
    <n v="5.7"/>
    <n v="39.6"/>
  </r>
  <r>
    <s v="AC"/>
    <x v="8"/>
    <n v="70.099999999999994"/>
    <n v="35.299999999999997"/>
    <n v="33.6"/>
    <n v="2.9"/>
    <n v="35.5"/>
  </r>
  <r>
    <s v="RR"/>
    <x v="9"/>
    <n v="38.700000000000003"/>
    <n v="39.4"/>
    <n v="12.3"/>
    <n v="0.8"/>
    <n v="22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Dashboard 3" cacheId="276" applyNumberFormats="0" applyBorderFormats="0" applyFontFormats="0" applyPatternFormats="0" applyAlignmentFormats="0" applyWidthHeightFormats="0" dataCaption="" updatedVersion="8" rowGrandTotals="0" compact="0" compactData="0">
  <location ref="H18:I28" firstHeaderRow="1" firstDataRow="1" firstDataCol="1"/>
  <pivotFields count="7">
    <pivotField name="Ente" compact="0" outline="0" multipleItemSelectionAllowed="1" showAll="0"/>
    <pivotField name="Ente avaliado" axis="axisRow" compact="0" outline="0" multipleItemSelectionAllowed="1" showAll="0" sortType="descending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autoSortScope>
        <pivotArea>
          <references count="1">
            <reference field="4294967294" count="1">
              <x v="0"/>
            </reference>
          </references>
        </pivotArea>
      </autoSortScope>
    </pivotField>
    <pivotField name="Justiça" dataField="1" compact="0" numFmtId="164" outline="0" multipleItemSelectionAllowed="1" showAll="0"/>
    <pivotField name="Informação" compact="0" numFmtId="164" outline="0" multipleItemSelectionAllowed="1" showAll="0"/>
    <pivotField name="Participação" compact="0" numFmtId="164" outline="0" multipleItemSelectionAllowed="1" showAll="0"/>
    <pivotField name="Defensores" compact="0" numFmtId="164" outline="0" multipleItemSelectionAllowed="1" showAll="0"/>
    <pivotField name="Final" compact="0" numFmtId="164" outline="0" multipleItemSelectionAllowed="1" showAll="0"/>
  </pivotFields>
  <rowFields count="1">
    <field x="1"/>
  </rowFields>
  <rowItems count="10">
    <i>
      <x/>
    </i>
    <i>
      <x v="2"/>
    </i>
    <i>
      <x v="3"/>
    </i>
    <i>
      <x v="4"/>
    </i>
    <i>
      <x v="1"/>
    </i>
    <i>
      <x v="7"/>
    </i>
    <i>
      <x v="8"/>
    </i>
    <i>
      <x v="5"/>
    </i>
    <i>
      <x v="6"/>
    </i>
    <i>
      <x v="9"/>
    </i>
  </rowItems>
  <colItems count="1">
    <i/>
  </colItems>
  <dataFields count="1">
    <dataField name="Pontuação" fld="2" baseField="0"/>
  </dataFields>
  <formats count="1">
    <format dxfId="18">
      <pivotArea outline="0" fieldPosition="0">
        <references count="1">
          <reference field="1" count="1" selected="0">
            <x v="5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Dashboard 4" cacheId="276" applyNumberFormats="0" applyBorderFormats="0" applyFontFormats="0" applyPatternFormats="0" applyAlignmentFormats="0" applyWidthHeightFormats="0" dataCaption="" updatedVersion="8" rowGrandTotals="0" compact="0" compactData="0">
  <location ref="M18:N28" firstHeaderRow="1" firstDataRow="1" firstDataCol="1"/>
  <pivotFields count="7">
    <pivotField name="Ente" compact="0" outline="0" multipleItemSelectionAllowed="1" showAll="0"/>
    <pivotField name="Ente avaliado" axis="axisRow" compact="0" outline="0" multipleItemSelectionAllowed="1" showAll="0" sortType="descending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autoSortScope>
        <pivotArea>
          <references count="1">
            <reference field="4294967294" count="1">
              <x v="0"/>
            </reference>
          </references>
        </pivotArea>
      </autoSortScope>
    </pivotField>
    <pivotField name="Justiça" compact="0" numFmtId="164" outline="0" multipleItemSelectionAllowed="1" showAll="0"/>
    <pivotField name="Informação" compact="0" numFmtId="164" outline="0" multipleItemSelectionAllowed="1" showAll="0"/>
    <pivotField name="Participação" dataField="1" compact="0" numFmtId="164" outline="0" multipleItemSelectionAllowed="1" showAll="0"/>
    <pivotField name="Defensores" compact="0" numFmtId="164" outline="0" multipleItemSelectionAllowed="1" showAll="0"/>
    <pivotField name="Final" compact="0" numFmtId="164" outline="0" multipleItemSelectionAllowed="1" showAll="0"/>
  </pivotFields>
  <rowFields count="1">
    <field x="1"/>
  </rowFields>
  <rowItems count="10">
    <i>
      <x/>
    </i>
    <i>
      <x v="7"/>
    </i>
    <i>
      <x v="2"/>
    </i>
    <i>
      <x v="4"/>
    </i>
    <i>
      <x v="1"/>
    </i>
    <i>
      <x v="5"/>
    </i>
    <i>
      <x v="6"/>
    </i>
    <i>
      <x v="8"/>
    </i>
    <i>
      <x v="3"/>
    </i>
    <i>
      <x v="9"/>
    </i>
  </rowItems>
  <colItems count="1">
    <i/>
  </colItems>
  <dataFields count="1">
    <dataField name="Pontuação" fld="4" baseField="0"/>
  </dataFields>
  <formats count="1">
    <format dxfId="17">
      <pivotArea outline="0" fieldPosition="0">
        <references count="1">
          <reference field="1" count="2" selected="0">
            <x v="3"/>
            <x v="9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4000000}" name="Dashboard 5" cacheId="276" applyNumberFormats="0" applyBorderFormats="0" applyFontFormats="0" applyPatternFormats="0" applyAlignmentFormats="0" applyWidthHeightFormats="0" dataCaption="" updatedVersion="8" rowGrandTotals="0" compact="0" compactData="0">
  <location ref="R18:S28" firstHeaderRow="1" firstDataRow="1" firstDataCol="1"/>
  <pivotFields count="7">
    <pivotField name="Ente" compact="0" outline="0" multipleItemSelectionAllowed="1" showAll="0"/>
    <pivotField name="Ente avaliado" axis="axisRow" compact="0" outline="0" multipleItemSelectionAllowed="1" showAll="0" sortType="descending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autoSortScope>
        <pivotArea>
          <references count="1">
            <reference field="4294967294" count="1">
              <x v="0"/>
            </reference>
          </references>
        </pivotArea>
      </autoSortScope>
    </pivotField>
    <pivotField name="Justiça" compact="0" numFmtId="164" outline="0" multipleItemSelectionAllowed="1" showAll="0"/>
    <pivotField name="Informação" compact="0" numFmtId="164" outline="0" multipleItemSelectionAllowed="1" showAll="0"/>
    <pivotField name="Participação" compact="0" numFmtId="164" outline="0" multipleItemSelectionAllowed="1" showAll="0"/>
    <pivotField name="Defensores" dataField="1" compact="0" numFmtId="164" outline="0" multipleItemSelectionAllowed="1" showAll="0"/>
    <pivotField name="Final" compact="0" numFmtId="164" outline="0" multipleItemSelectionAllowed="1" showAll="0"/>
  </pivotFields>
  <rowFields count="1">
    <field x="1"/>
  </rowFields>
  <rowItems count="10">
    <i>
      <x/>
    </i>
    <i>
      <x v="1"/>
    </i>
    <i>
      <x v="3"/>
    </i>
    <i>
      <x v="2"/>
    </i>
    <i>
      <x v="4"/>
    </i>
    <i>
      <x v="6"/>
    </i>
    <i>
      <x v="7"/>
    </i>
    <i>
      <x v="5"/>
    </i>
    <i>
      <x v="8"/>
    </i>
    <i>
      <x v="9"/>
    </i>
  </rowItems>
  <colItems count="1">
    <i/>
  </colItems>
  <dataFields count="1">
    <dataField name="Pontuação" fld="5" baseField="0"/>
  </dataFields>
  <formats count="1">
    <format dxfId="16">
      <pivotArea outline="0" fieldPosition="0">
        <references count="1">
          <reference field="1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Dashboard" cacheId="276" applyNumberFormats="0" applyBorderFormats="0" applyFontFormats="0" applyPatternFormats="0" applyAlignmentFormats="0" applyWidthHeightFormats="0" dataCaption="" updatedVersion="8" rowGrandTotals="0" compact="0" compactData="0">
  <location ref="C4:D14" firstHeaderRow="1" firstDataRow="1" firstDataCol="1"/>
  <pivotFields count="7">
    <pivotField name="Ente" compact="0" outline="0" multipleItemSelectionAllowed="1" showAll="0"/>
    <pivotField name="Ente avaliado" axis="axisRow" compact="0" outline="0" multipleItemSelectionAllowed="1" showAll="0" sortType="descending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autoSortScope>
        <pivotArea>
          <references count="1">
            <reference field="4294967294" count="1">
              <x v="0"/>
            </reference>
          </references>
        </pivotArea>
      </autoSortScope>
    </pivotField>
    <pivotField name="Justiça" compact="0" numFmtId="164" outline="0" multipleItemSelectionAllowed="1" showAll="0"/>
    <pivotField name="Informação" compact="0" numFmtId="164" outline="0" multipleItemSelectionAllowed="1" showAll="0"/>
    <pivotField name="Participação" compact="0" numFmtId="164" outline="0" multipleItemSelectionAllowed="1" showAll="0"/>
    <pivotField name="Defensores" compact="0" numFmtId="164" outline="0" multipleItemSelectionAllowed="1" showAll="0"/>
    <pivotField name="Final" dataField="1" compact="0" numFmtId="164" outline="0" multipleItemSelectionAllowed="1" showAll="0"/>
  </pivotFields>
  <rowFields count="1">
    <field x="1"/>
  </rowFields>
  <rowItems count="10">
    <i>
      <x/>
    </i>
    <i>
      <x v="1"/>
    </i>
    <i>
      <x v="2"/>
    </i>
    <i>
      <x v="4"/>
    </i>
    <i>
      <x v="3"/>
    </i>
    <i>
      <x v="7"/>
    </i>
    <i>
      <x v="5"/>
    </i>
    <i>
      <x v="6"/>
    </i>
    <i>
      <x v="8"/>
    </i>
    <i>
      <x v="9"/>
    </i>
  </rowItems>
  <colItems count="1">
    <i/>
  </colItems>
  <dataFields count="1">
    <dataField name="Pontuação" fld="6" baseField="0"/>
  </dataFields>
  <formats count="4">
    <format dxfId="12">
      <pivotArea outline="0" fieldPosition="0">
        <references count="1">
          <reference field="1" count="2" selected="0">
            <x v="0"/>
            <x v="1"/>
          </reference>
        </references>
      </pivotArea>
    </format>
    <format dxfId="13">
      <pivotArea outline="0" fieldPosition="0">
        <references count="1">
          <reference field="1" count="1" selected="0">
            <x v="3"/>
          </reference>
        </references>
      </pivotArea>
    </format>
    <format dxfId="14">
      <pivotArea outline="0" fieldPosition="0">
        <references count="1">
          <reference field="1" count="1" selected="0">
            <x v="5"/>
          </reference>
        </references>
      </pivotArea>
    </format>
    <format dxfId="15">
      <pivotArea outline="0" fieldPosition="0">
        <references count="1">
          <reference field="1" count="1" selected="0">
            <x v="9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Dashboard 2" cacheId="276" applyNumberFormats="0" applyBorderFormats="0" applyFontFormats="0" applyPatternFormats="0" applyAlignmentFormats="0" applyWidthHeightFormats="0" dataCaption="" updatedVersion="8" rowGrandTotals="0" compact="0" compactData="0">
  <location ref="C18:D28" firstHeaderRow="1" firstDataRow="1" firstDataCol="1"/>
  <pivotFields count="7">
    <pivotField name="Ente" compact="0" outline="0" multipleItemSelectionAllowed="1" showAll="0"/>
    <pivotField name="Ente avaliado" axis="axisRow" compact="0" outline="0" multipleItemSelectionAllowed="1" showAll="0" sortType="descending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autoSortScope>
        <pivotArea>
          <references count="1">
            <reference field="4294967294" count="1">
              <x v="0"/>
            </reference>
          </references>
        </pivotArea>
      </autoSortScope>
    </pivotField>
    <pivotField name="Justiça" compact="0" numFmtId="164" outline="0" multipleItemSelectionAllowed="1" showAll="0"/>
    <pivotField name="Informação" dataField="1" compact="0" numFmtId="164" outline="0" multipleItemSelectionAllowed="1" showAll="0"/>
    <pivotField name="Participação" compact="0" numFmtId="164" outline="0" multipleItemSelectionAllowed="1" showAll="0"/>
    <pivotField name="Defensores" compact="0" numFmtId="164" outline="0" multipleItemSelectionAllowed="1" showAll="0"/>
    <pivotField name="Final" compact="0" numFmtId="164" outline="0" multipleItemSelectionAllowed="1" showAll="0"/>
  </pivotFields>
  <rowFields count="1">
    <field x="1"/>
  </rowFields>
  <rowItems count="10">
    <i>
      <x v="1"/>
    </i>
    <i>
      <x/>
    </i>
    <i>
      <x v="2"/>
    </i>
    <i>
      <x v="6"/>
    </i>
    <i>
      <x v="4"/>
    </i>
    <i>
      <x v="5"/>
    </i>
    <i>
      <x v="9"/>
    </i>
    <i>
      <x v="8"/>
    </i>
    <i>
      <x v="7"/>
    </i>
    <i>
      <x v="3"/>
    </i>
  </rowItems>
  <colItems count="1">
    <i/>
  </colItems>
  <dataFields count="1">
    <dataField name="Pontuação" fld="3" baseField="0"/>
  </dataFields>
  <formats count="2">
    <format dxfId="10">
      <pivotArea outline="0" fieldPosition="0">
        <references count="1">
          <reference field="1" count="1" selected="0">
            <x v="1"/>
          </reference>
        </references>
      </pivotArea>
    </format>
    <format dxfId="11">
      <pivotArea outline="0" fieldPosition="0">
        <references count="1">
          <reference field="1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1C232"/>
    <outlinePr summaryBelow="0" summaryRight="0"/>
    <pageSetUpPr fitToPage="1"/>
  </sheetPr>
  <dimension ref="A1:T1016"/>
  <sheetViews>
    <sheetView tabSelected="1" workbookViewId="0">
      <selection activeCell="D14" sqref="D14"/>
    </sheetView>
  </sheetViews>
  <sheetFormatPr defaultColWidth="14.42578125" defaultRowHeight="15" customHeight="1"/>
  <cols>
    <col min="1" max="1" width="1.42578125" customWidth="1"/>
    <col min="2" max="2" width="3.5703125" customWidth="1"/>
    <col min="3" max="3" width="22.140625" customWidth="1"/>
    <col min="4" max="4" width="10.140625" customWidth="1"/>
    <col min="5" max="5" width="11.85546875" customWidth="1"/>
    <col min="6" max="6" width="2.85546875" customWidth="1"/>
    <col min="7" max="7" width="3.5703125" customWidth="1"/>
    <col min="8" max="8" width="22.140625" customWidth="1"/>
    <col min="9" max="9" width="10.140625" customWidth="1"/>
    <col min="10" max="10" width="11.85546875" customWidth="1"/>
    <col min="11" max="11" width="2.85546875" customWidth="1"/>
    <col min="12" max="12" width="3.5703125" customWidth="1"/>
    <col min="13" max="13" width="22.140625" customWidth="1"/>
    <col min="14" max="14" width="10.140625" customWidth="1"/>
    <col min="15" max="15" width="11.85546875" customWidth="1"/>
    <col min="16" max="16" width="2.85546875" customWidth="1"/>
    <col min="17" max="17" width="3.5703125" customWidth="1"/>
    <col min="18" max="18" width="22.140625" customWidth="1"/>
    <col min="19" max="19" width="10.140625" customWidth="1"/>
    <col min="20" max="20" width="11.85546875" customWidth="1"/>
  </cols>
  <sheetData>
    <row r="1" spans="1:19" ht="7.5" customHeight="1">
      <c r="B1" s="1"/>
      <c r="C1" s="1"/>
      <c r="D1" s="2"/>
      <c r="E1" s="1"/>
      <c r="F1" s="1"/>
      <c r="G1" s="1"/>
      <c r="H1" s="1"/>
      <c r="I1" s="3"/>
      <c r="K1" s="1"/>
      <c r="L1" s="1"/>
      <c r="M1" s="1"/>
      <c r="N1" s="3"/>
      <c r="P1" s="1"/>
      <c r="Q1" s="1"/>
      <c r="R1" s="1"/>
      <c r="S1" s="3"/>
    </row>
    <row r="2" spans="1:19" ht="25.9">
      <c r="B2" s="4" t="s">
        <v>0</v>
      </c>
      <c r="D2" s="3"/>
      <c r="F2" s="1"/>
      <c r="G2" s="1"/>
      <c r="H2" s="1"/>
      <c r="I2" s="3"/>
      <c r="K2" s="1"/>
      <c r="L2" s="1"/>
      <c r="M2" s="1"/>
      <c r="N2" s="3"/>
      <c r="P2" s="1"/>
      <c r="Q2" s="1"/>
      <c r="R2" s="1"/>
      <c r="S2" s="3"/>
    </row>
    <row r="3" spans="1:19" ht="25.9">
      <c r="D3" s="3"/>
      <c r="E3" s="5"/>
      <c r="F3" s="1"/>
      <c r="G3" s="1"/>
      <c r="H3" s="1"/>
      <c r="I3" s="3"/>
      <c r="K3" s="1"/>
      <c r="L3" s="1"/>
      <c r="M3" s="1"/>
      <c r="N3" s="3"/>
      <c r="P3" s="1"/>
      <c r="Q3" s="1"/>
      <c r="R3" s="1"/>
      <c r="S3" s="3"/>
    </row>
    <row r="4" spans="1:19" ht="25.9">
      <c r="B4" s="6"/>
      <c r="C4" s="109" t="s">
        <v>1</v>
      </c>
      <c r="D4" s="110" t="s">
        <v>2</v>
      </c>
      <c r="E4" s="7" t="s">
        <v>3</v>
      </c>
      <c r="F4" s="1"/>
      <c r="G4" s="1"/>
      <c r="H4" s="1"/>
      <c r="I4" s="3"/>
      <c r="K4" s="1"/>
      <c r="L4" s="1"/>
      <c r="M4" s="1"/>
      <c r="N4" s="3"/>
      <c r="P4" s="1"/>
      <c r="Q4" s="1"/>
      <c r="R4" s="1"/>
      <c r="S4" s="3"/>
    </row>
    <row r="5" spans="1:19" ht="25.9">
      <c r="B5" s="8" t="s">
        <v>4</v>
      </c>
      <c r="C5" s="111" t="s">
        <v>5</v>
      </c>
      <c r="D5" s="128">
        <v>70.7</v>
      </c>
      <c r="E5" s="9" t="str">
        <f>IF(D5&lt;_dados!$A$1,_dados!$B$1,IF(D5&lt;_dados!$A$2,_dados!$B$2,IF(D5&lt;_dados!$A$3,_dados!$B$3,IF(D5&lt;_dados!$A$4,_dados!$B$4,IF(D5&lt;_dados!$A$5,_dados!$B$5,"erro")))))</f>
        <v>Bom</v>
      </c>
      <c r="F5" s="1"/>
      <c r="G5" s="1"/>
      <c r="H5" s="1"/>
      <c r="I5" s="3"/>
      <c r="K5" s="1"/>
      <c r="L5" s="1"/>
      <c r="M5" s="1"/>
      <c r="N5" s="3"/>
      <c r="P5" s="1"/>
      <c r="Q5" s="1"/>
      <c r="R5" s="1"/>
      <c r="S5" s="3"/>
    </row>
    <row r="6" spans="1:19" ht="25.9">
      <c r="B6" s="10">
        <v>1</v>
      </c>
      <c r="C6" s="112" t="s">
        <v>6</v>
      </c>
      <c r="D6" s="126">
        <v>56.7</v>
      </c>
      <c r="E6" s="11" t="str">
        <f>IF(D6&lt;_dados!$A$1,_dados!$B$1,IF(D6&lt;_dados!$A$2,_dados!$B$2,IF(D6&lt;_dados!$A$3,_dados!$B$3,IF(D6&lt;_dados!$A$4,_dados!$B$4,IF(D6&lt;_dados!$A$5,_dados!$B$5,"erro")))))</f>
        <v>Regular</v>
      </c>
      <c r="F6" s="1"/>
      <c r="G6" s="1"/>
      <c r="H6" s="1"/>
      <c r="I6" s="3"/>
      <c r="K6" s="1"/>
      <c r="L6" s="1"/>
      <c r="M6" s="1"/>
      <c r="N6" s="3"/>
      <c r="P6" s="1"/>
      <c r="Q6" s="1"/>
      <c r="R6" s="1"/>
      <c r="S6" s="3"/>
    </row>
    <row r="7" spans="1:19" ht="25.9">
      <c r="B7" s="10">
        <f t="shared" ref="B7:B14" si="0">IF(D7=D6,"-",COUNTA(B$5:B6))</f>
        <v>2</v>
      </c>
      <c r="C7" s="112" t="s">
        <v>7</v>
      </c>
      <c r="D7" s="124">
        <v>55.3</v>
      </c>
      <c r="E7" s="11" t="str">
        <f>IF(D7&lt;_dados!$A$1,_dados!$B$1,IF(D7&lt;_dados!$A$2,_dados!$B$2,IF(D7&lt;_dados!$A$3,_dados!$B$3,IF(D7&lt;_dados!$A$4,_dados!$B$4,IF(D7&lt;_dados!$A$5,_dados!$B$5,"erro")))))</f>
        <v>Regular</v>
      </c>
      <c r="F7" s="1"/>
      <c r="G7" s="1"/>
      <c r="H7" s="1"/>
      <c r="I7" s="3"/>
      <c r="K7" s="1"/>
      <c r="L7" s="1"/>
      <c r="M7" s="1"/>
      <c r="N7" s="3"/>
      <c r="P7" s="1"/>
      <c r="Q7" s="1"/>
      <c r="R7" s="1"/>
      <c r="S7" s="3"/>
    </row>
    <row r="8" spans="1:19" ht="25.9">
      <c r="B8" s="10">
        <f t="shared" si="0"/>
        <v>3</v>
      </c>
      <c r="C8" s="112" t="s">
        <v>8</v>
      </c>
      <c r="D8" s="124">
        <v>43.8</v>
      </c>
      <c r="E8" s="11" t="str">
        <f>IF(D8&lt;_dados!$A$1,_dados!$B$1,IF(D8&lt;_dados!$A$2,_dados!$B$2,IF(D8&lt;_dados!$A$3,_dados!$B$3,IF(D8&lt;_dados!$A$4,_dados!$B$4,IF(D8&lt;_dados!$A$5,_dados!$B$5,"erro")))))</f>
        <v>Regular</v>
      </c>
      <c r="F8" s="1"/>
      <c r="G8" s="1"/>
      <c r="H8" s="1"/>
      <c r="I8" s="3"/>
      <c r="K8" s="1"/>
      <c r="L8" s="1"/>
      <c r="M8" s="1"/>
      <c r="N8" s="3"/>
      <c r="P8" s="1"/>
      <c r="Q8" s="1"/>
      <c r="R8" s="1"/>
      <c r="S8" s="3"/>
    </row>
    <row r="9" spans="1:19" ht="25.9">
      <c r="B9" s="10">
        <f t="shared" si="0"/>
        <v>4</v>
      </c>
      <c r="C9" s="112" t="s">
        <v>9</v>
      </c>
      <c r="D9" s="126">
        <v>41.9</v>
      </c>
      <c r="E9" s="11" t="str">
        <f>IF(D9&lt;_dados!$A$1,_dados!$B$1,IF(D9&lt;_dados!$A$2,_dados!$B$2,IF(D9&lt;_dados!$A$3,_dados!$B$3,IF(D9&lt;_dados!$A$4,_dados!$B$4,IF(D9&lt;_dados!$A$5,_dados!$B$5,"erro")))))</f>
        <v>Regular</v>
      </c>
      <c r="F9" s="1"/>
      <c r="G9" s="1"/>
      <c r="H9" s="1"/>
      <c r="I9" s="3"/>
      <c r="K9" s="1"/>
      <c r="L9" s="1"/>
      <c r="M9" s="1"/>
      <c r="N9" s="3"/>
      <c r="P9" s="1"/>
      <c r="Q9" s="1"/>
      <c r="R9" s="1"/>
      <c r="S9" s="3"/>
    </row>
    <row r="10" spans="1:19" ht="25.9">
      <c r="B10" s="10">
        <f t="shared" si="0"/>
        <v>5</v>
      </c>
      <c r="C10" s="112" t="s">
        <v>10</v>
      </c>
      <c r="D10" s="124">
        <v>39.6</v>
      </c>
      <c r="E10" s="11" t="str">
        <f>IF(D10&lt;_dados!$A$1,_dados!$B$1,IF(D10&lt;_dados!$A$2,_dados!$B$2,IF(D10&lt;_dados!$A$3,_dados!$B$3,IF(D10&lt;_dados!$A$4,_dados!$B$4,IF(D10&lt;_dados!$A$5,_dados!$B$5,"erro")))))</f>
        <v>Ruim</v>
      </c>
      <c r="F10" s="1"/>
      <c r="G10" s="1"/>
      <c r="H10" s="1"/>
      <c r="I10" s="3"/>
      <c r="K10" s="1"/>
      <c r="L10" s="1"/>
      <c r="M10" s="1"/>
      <c r="N10" s="3"/>
      <c r="P10" s="1"/>
      <c r="Q10" s="1"/>
      <c r="R10" s="1"/>
      <c r="S10" s="3"/>
    </row>
    <row r="11" spans="1:19" ht="25.9">
      <c r="B11" s="12">
        <f t="shared" si="0"/>
        <v>6</v>
      </c>
      <c r="C11" s="112" t="s">
        <v>11</v>
      </c>
      <c r="D11" s="126">
        <v>36.200000000000003</v>
      </c>
      <c r="E11" s="11" t="str">
        <f>IF(D11&lt;_dados!$A$1,_dados!$B$1,IF(D11&lt;_dados!$A$2,_dados!$B$2,IF(D11&lt;_dados!$A$3,_dados!$B$3,IF(D11&lt;_dados!$A$4,_dados!$B$4,IF(D11&lt;_dados!$A$5,_dados!$B$5,"erro")))))</f>
        <v>Ruim</v>
      </c>
      <c r="F11" s="1"/>
      <c r="G11" s="1"/>
      <c r="H11" s="1"/>
      <c r="I11" s="3"/>
      <c r="K11" s="1"/>
      <c r="L11" s="1"/>
      <c r="M11" s="1"/>
      <c r="N11" s="3"/>
      <c r="P11" s="1"/>
      <c r="Q11" s="1"/>
      <c r="R11" s="1"/>
      <c r="S11" s="3"/>
    </row>
    <row r="12" spans="1:19" ht="25.9">
      <c r="B12" s="12">
        <f t="shared" si="0"/>
        <v>7</v>
      </c>
      <c r="C12" s="112" t="s">
        <v>12</v>
      </c>
      <c r="D12" s="124">
        <v>35.799999999999997</v>
      </c>
      <c r="E12" s="11" t="str">
        <f>IF(D12&lt;_dados!$A$1,_dados!$B$1,IF(D12&lt;_dados!$A$2,_dados!$B$2,IF(D12&lt;_dados!$A$3,_dados!$B$3,IF(D12&lt;_dados!$A$4,_dados!$B$4,IF(D12&lt;_dados!$A$5,_dados!$B$5,"erro")))))</f>
        <v>Ruim</v>
      </c>
      <c r="F12" s="1"/>
      <c r="G12" s="1"/>
      <c r="H12" s="1"/>
      <c r="I12" s="3"/>
      <c r="K12" s="1"/>
      <c r="L12" s="1"/>
      <c r="M12" s="1"/>
      <c r="N12" s="3"/>
      <c r="P12" s="1"/>
      <c r="Q12" s="1"/>
      <c r="R12" s="1"/>
      <c r="S12" s="3"/>
    </row>
    <row r="13" spans="1:19" ht="25.9">
      <c r="B13" s="12">
        <f t="shared" si="0"/>
        <v>8</v>
      </c>
      <c r="C13" s="112" t="s">
        <v>13</v>
      </c>
      <c r="D13" s="124">
        <v>35.5</v>
      </c>
      <c r="E13" s="11" t="str">
        <f>IF(D13&lt;_dados!$A$1,_dados!$B$1,IF(D13&lt;_dados!$A$2,_dados!$B$2,IF(D13&lt;_dados!$A$3,_dados!$B$3,IF(D13&lt;_dados!$A$4,_dados!$B$4,IF(D13&lt;_dados!$A$5,_dados!$B$5,"erro")))))</f>
        <v>Ruim</v>
      </c>
      <c r="F13" s="1"/>
      <c r="G13" s="1"/>
      <c r="H13" s="1"/>
      <c r="I13" s="3"/>
      <c r="K13" s="1"/>
      <c r="L13" s="1"/>
      <c r="M13" s="1"/>
      <c r="N13" s="3"/>
      <c r="P13" s="1"/>
      <c r="Q13" s="1"/>
      <c r="R13" s="1"/>
      <c r="S13" s="3"/>
    </row>
    <row r="14" spans="1:19" ht="25.9">
      <c r="B14" s="13">
        <f t="shared" si="0"/>
        <v>9</v>
      </c>
      <c r="C14" s="113" t="s">
        <v>14</v>
      </c>
      <c r="D14" s="127">
        <v>22.8</v>
      </c>
      <c r="E14" s="14" t="str">
        <f>IF(D14&lt;_dados!$A$1,_dados!$B$1,IF(D14&lt;_dados!$A$2,_dados!$B$2,IF(D14&lt;_dados!$A$3,_dados!$B$3,IF(D14&lt;_dados!$A$4,_dados!$B$4,IF(D14&lt;_dados!$A$5,_dados!$B$5,"erro")))))</f>
        <v>Ruim</v>
      </c>
      <c r="F14" s="1"/>
      <c r="G14" s="1"/>
      <c r="H14" s="1"/>
      <c r="I14" s="3"/>
      <c r="K14" s="1"/>
      <c r="L14" s="1"/>
      <c r="M14" s="1"/>
      <c r="N14" s="3"/>
      <c r="P14" s="1"/>
      <c r="Q14" s="1"/>
      <c r="R14" s="1"/>
      <c r="S14" s="3"/>
    </row>
    <row r="15" spans="1:19" ht="25.9">
      <c r="B15" s="1"/>
      <c r="C15" s="1"/>
      <c r="D15" s="2"/>
      <c r="E15" s="1"/>
      <c r="F15" s="1"/>
      <c r="G15" s="1"/>
      <c r="H15" s="1"/>
      <c r="I15" s="3"/>
      <c r="K15" s="1"/>
      <c r="L15" s="1"/>
      <c r="M15" s="1"/>
      <c r="N15" s="3"/>
      <c r="P15" s="1"/>
      <c r="Q15" s="1"/>
      <c r="R15" s="1"/>
      <c r="S15" s="3"/>
    </row>
    <row r="16" spans="1:19" ht="25.9">
      <c r="A16" s="5"/>
      <c r="B16" s="4" t="s">
        <v>15</v>
      </c>
      <c r="D16" s="3"/>
      <c r="F16" s="4"/>
      <c r="G16" s="4" t="s">
        <v>16</v>
      </c>
      <c r="I16" s="3"/>
      <c r="K16" s="4"/>
      <c r="L16" s="4" t="s">
        <v>17</v>
      </c>
      <c r="N16" s="3"/>
      <c r="P16" s="4"/>
      <c r="Q16" s="4" t="s">
        <v>18</v>
      </c>
      <c r="S16" s="3"/>
    </row>
    <row r="17" spans="1:20" ht="14.45">
      <c r="D17" s="3"/>
      <c r="E17" s="5"/>
      <c r="I17" s="3"/>
      <c r="J17" s="5"/>
      <c r="N17" s="3"/>
      <c r="O17" s="5"/>
      <c r="S17" s="3"/>
      <c r="T17" s="5"/>
    </row>
    <row r="18" spans="1:20" ht="14.45">
      <c r="B18" s="6"/>
      <c r="C18" s="109" t="s">
        <v>1</v>
      </c>
      <c r="D18" s="110" t="s">
        <v>2</v>
      </c>
      <c r="E18" s="7" t="s">
        <v>3</v>
      </c>
      <c r="G18" s="6"/>
      <c r="H18" s="109" t="s">
        <v>1</v>
      </c>
      <c r="I18" s="110" t="s">
        <v>2</v>
      </c>
      <c r="J18" s="7" t="s">
        <v>3</v>
      </c>
      <c r="L18" s="6"/>
      <c r="M18" s="109" t="s">
        <v>1</v>
      </c>
      <c r="N18" s="110" t="s">
        <v>2</v>
      </c>
      <c r="O18" s="7" t="s">
        <v>3</v>
      </c>
      <c r="Q18" s="6"/>
      <c r="R18" s="109" t="s">
        <v>1</v>
      </c>
      <c r="S18" s="110" t="s">
        <v>2</v>
      </c>
      <c r="T18" s="7" t="s">
        <v>3</v>
      </c>
    </row>
    <row r="19" spans="1:20" ht="14.45">
      <c r="A19" s="15"/>
      <c r="B19" s="16" t="s">
        <v>4</v>
      </c>
      <c r="C19" s="111" t="s">
        <v>6</v>
      </c>
      <c r="D19" s="128">
        <v>74.3</v>
      </c>
      <c r="E19" s="108" t="s">
        <v>19</v>
      </c>
      <c r="G19" s="8" t="s">
        <v>4</v>
      </c>
      <c r="H19" s="111" t="s">
        <v>5</v>
      </c>
      <c r="I19" s="123">
        <v>92.5</v>
      </c>
      <c r="J19" s="9" t="str">
        <f>IF(I19&lt;_dados!$A$1,_dados!$B$1,IF(I19&lt;_dados!$A$2,_dados!$B$2,IF(I19&lt;_dados!$A$3,_dados!$B$3,IF(I19&lt;_dados!$A$4,_dados!$B$4,IF(I19&lt;_dados!$A$5,_dados!$B$5,"erro")))))</f>
        <v>Ótimo</v>
      </c>
      <c r="L19" s="8" t="s">
        <v>4</v>
      </c>
      <c r="M19" s="111" t="s">
        <v>5</v>
      </c>
      <c r="N19" s="123">
        <v>55.5</v>
      </c>
      <c r="O19" s="9" t="str">
        <f>IF(N19&lt;_dados!$A$1,_dados!$B$1,IF(N19&lt;_dados!$A$2,_dados!$B$2,IF(N19&lt;_dados!$A$3,_dados!$B$3,IF(N19&lt;_dados!$A$4,_dados!$B$4,IF(N19&lt;_dados!$A$5,_dados!$B$5,"erro")))))</f>
        <v>Regular</v>
      </c>
      <c r="Q19" s="8" t="s">
        <v>4</v>
      </c>
      <c r="R19" s="111" t="s">
        <v>5</v>
      </c>
      <c r="S19" s="123">
        <v>62.8</v>
      </c>
      <c r="T19" s="9" t="str">
        <f>IF(S19&lt;_dados!$A$1,_dados!$B$1,IF(S19&lt;_dados!$A$2,_dados!$B$2,IF(S19&lt;_dados!$A$3,_dados!$B$3,IF(S19&lt;_dados!$A$4,_dados!$B$4,IF(S19&lt;_dados!$A$5,_dados!$B$5,"erro")))))</f>
        <v>Bom</v>
      </c>
    </row>
    <row r="20" spans="1:20" ht="14.45">
      <c r="A20" s="15"/>
      <c r="B20" s="10">
        <v>1</v>
      </c>
      <c r="C20" s="112" t="s">
        <v>5</v>
      </c>
      <c r="D20" s="126">
        <v>71.900000000000006</v>
      </c>
      <c r="E20" s="11" t="str">
        <f>IF(D20&lt;_dados!$A$1,_dados!$B$1,IF(D20&lt;_dados!$A$2,_dados!$B$2,IF(D20&lt;_dados!$A$3,_dados!$B$3,IF(D20&lt;_dados!$A$4,_dados!$B$4,IF(D20&lt;_dados!$A$5,_dados!$B$5,"erro")))))</f>
        <v>Bom</v>
      </c>
      <c r="G20" s="10">
        <v>1</v>
      </c>
      <c r="H20" s="112" t="s">
        <v>7</v>
      </c>
      <c r="I20" s="124">
        <v>84.8</v>
      </c>
      <c r="J20" s="11" t="str">
        <f>IF(I20&lt;_dados!$A$1,_dados!$B$1,IF(I20&lt;_dados!$A$2,_dados!$B$2,IF(I20&lt;_dados!$A$3,_dados!$B$3,IF(I20&lt;_dados!$A$4,_dados!$B$4,IF(I20&lt;_dados!$A$5,_dados!$B$5,"erro")))))</f>
        <v>Ótimo</v>
      </c>
      <c r="L20" s="10">
        <v>1</v>
      </c>
      <c r="M20" s="112" t="s">
        <v>10</v>
      </c>
      <c r="N20" s="124">
        <v>49.4</v>
      </c>
      <c r="O20" s="11" t="str">
        <f>IF(N20&lt;_dados!$A$1,_dados!$B$1,IF(N20&lt;_dados!$A$2,_dados!$B$2,IF(N20&lt;_dados!$A$3,_dados!$B$3,IF(N20&lt;_dados!$A$4,_dados!$B$4,IF(N20&lt;_dados!$A$5,_dados!$B$5,"erro")))))</f>
        <v>Regular</v>
      </c>
      <c r="Q20" s="10">
        <v>1</v>
      </c>
      <c r="R20" s="112" t="s">
        <v>6</v>
      </c>
      <c r="S20" s="126">
        <v>36.4</v>
      </c>
      <c r="T20" s="11" t="str">
        <f>IF(S20&lt;_dados!$A$1,_dados!$B$1,IF(S20&lt;_dados!$A$2,_dados!$B$2,IF(S20&lt;_dados!$A$3,_dados!$B$3,IF(S20&lt;_dados!$A$4,_dados!$B$4,IF(S20&lt;_dados!$A$5,_dados!$B$5,"erro")))))</f>
        <v>Ruim</v>
      </c>
    </row>
    <row r="21" spans="1:20" ht="14.45">
      <c r="A21" s="15"/>
      <c r="B21" s="10">
        <f t="shared" ref="B21:B28" si="1">IF(D21=D20,"-",COUNTA(B$19:B20))</f>
        <v>2</v>
      </c>
      <c r="C21" s="112" t="s">
        <v>7</v>
      </c>
      <c r="D21" s="124">
        <v>63</v>
      </c>
      <c r="E21" s="11" t="str">
        <f>IF(D21&lt;_dados!$A$1,_dados!$B$1,IF(D21&lt;_dados!$A$2,_dados!$B$2,IF(D21&lt;_dados!$A$3,_dados!$B$3,IF(D21&lt;_dados!$A$4,_dados!$B$4,IF(D21&lt;_dados!$A$5,_dados!$B$5,"erro")))))</f>
        <v>Bom</v>
      </c>
      <c r="G21" s="10">
        <f t="shared" ref="G21:G28" si="2">IF(I21=I20,"-",COUNTA(G$19:G20))</f>
        <v>2</v>
      </c>
      <c r="H21" s="112" t="s">
        <v>9</v>
      </c>
      <c r="I21" s="124">
        <v>77.3</v>
      </c>
      <c r="J21" s="11" t="str">
        <f>IF(I21&lt;_dados!$A$1,_dados!$B$1,IF(I21&lt;_dados!$A$2,_dados!$B$2,IF(I21&lt;_dados!$A$3,_dados!$B$3,IF(I21&lt;_dados!$A$4,_dados!$B$4,IF(I21&lt;_dados!$A$5,_dados!$B$5,"erro")))))</f>
        <v>Bom</v>
      </c>
      <c r="L21" s="10">
        <f t="shared" ref="L21:L28" si="3">IF(N21=N20,"-",COUNTA(L$19:L20))</f>
        <v>2</v>
      </c>
      <c r="M21" s="112" t="s">
        <v>7</v>
      </c>
      <c r="N21" s="124">
        <v>45.4</v>
      </c>
      <c r="O21" s="11" t="str">
        <f>IF(N21&lt;_dados!$A$1,_dados!$B$1,IF(N21&lt;_dados!$A$2,_dados!$B$2,IF(N21&lt;_dados!$A$3,_dados!$B$3,IF(N21&lt;_dados!$A$4,_dados!$B$4,IF(N21&lt;_dados!$A$5,_dados!$B$5,"erro")))))</f>
        <v>Regular</v>
      </c>
      <c r="Q21" s="10">
        <f t="shared" ref="Q21:Q28" si="4">IF(S21=S20,"-",COUNTA(Q$19:Q20))</f>
        <v>2</v>
      </c>
      <c r="R21" s="112" t="s">
        <v>9</v>
      </c>
      <c r="S21" s="124">
        <v>32.299999999999997</v>
      </c>
      <c r="T21" s="11" t="str">
        <f>IF(S21&lt;_dados!$A$1,_dados!$B$1,IF(S21&lt;_dados!$A$2,_dados!$B$2,IF(S21&lt;_dados!$A$3,_dados!$B$3,IF(S21&lt;_dados!$A$4,_dados!$B$4,IF(S21&lt;_dados!$A$5,_dados!$B$5,"erro")))))</f>
        <v>Ruim</v>
      </c>
    </row>
    <row r="22" spans="1:20" ht="14.45">
      <c r="A22" s="15"/>
      <c r="B22" s="10">
        <f t="shared" si="1"/>
        <v>3</v>
      </c>
      <c r="C22" s="112" t="s">
        <v>12</v>
      </c>
      <c r="D22" s="124">
        <v>46.3</v>
      </c>
      <c r="E22" s="11" t="str">
        <f>IF(D22&lt;_dados!$A$1,_dados!$B$1,IF(D22&lt;_dados!$A$2,_dados!$B$2,IF(D22&lt;_dados!$A$3,_dados!$B$3,IF(D22&lt;_dados!$A$4,_dados!$B$4,IF(D22&lt;_dados!$A$5,_dados!$B$5,"erro")))))</f>
        <v>Regular</v>
      </c>
      <c r="G22" s="10">
        <f t="shared" si="2"/>
        <v>3</v>
      </c>
      <c r="H22" s="112" t="s">
        <v>8</v>
      </c>
      <c r="I22" s="124">
        <v>73.7</v>
      </c>
      <c r="J22" s="11" t="str">
        <f>IF(I22&lt;_dados!$A$1,_dados!$B$1,IF(I22&lt;_dados!$A$2,_dados!$B$2,IF(I22&lt;_dados!$A$3,_dados!$B$3,IF(I22&lt;_dados!$A$4,_dados!$B$4,IF(I22&lt;_dados!$A$5,_dados!$B$5,"erro")))))</f>
        <v>Bom</v>
      </c>
      <c r="L22" s="10">
        <f t="shared" si="3"/>
        <v>3</v>
      </c>
      <c r="M22" s="112" t="s">
        <v>8</v>
      </c>
      <c r="N22" s="124">
        <v>42.7</v>
      </c>
      <c r="O22" s="11" t="str">
        <f>IF(N22&lt;_dados!$A$1,_dados!$B$1,IF(N22&lt;_dados!$A$2,_dados!$B$2,IF(N22&lt;_dados!$A$3,_dados!$B$3,IF(N22&lt;_dados!$A$4,_dados!$B$4,IF(N22&lt;_dados!$A$5,_dados!$B$5,"erro")))))</f>
        <v>Regular</v>
      </c>
      <c r="Q22" s="10">
        <f t="shared" si="4"/>
        <v>3</v>
      </c>
      <c r="R22" s="112" t="s">
        <v>7</v>
      </c>
      <c r="S22" s="124">
        <v>27.7</v>
      </c>
      <c r="T22" s="11" t="str">
        <f>IF(S22&lt;_dados!$A$1,_dados!$B$1,IF(S22&lt;_dados!$A$2,_dados!$B$2,IF(S22&lt;_dados!$A$3,_dados!$B$3,IF(S22&lt;_dados!$A$4,_dados!$B$4,IF(S22&lt;_dados!$A$5,_dados!$B$5,"erro")))))</f>
        <v>Ruim</v>
      </c>
    </row>
    <row r="23" spans="1:20" ht="14.45">
      <c r="A23" s="15"/>
      <c r="B23" s="10">
        <f t="shared" si="1"/>
        <v>4</v>
      </c>
      <c r="C23" s="112" t="s">
        <v>8</v>
      </c>
      <c r="D23" s="124">
        <v>43.9</v>
      </c>
      <c r="E23" s="11" t="str">
        <f>IF(D23&lt;_dados!$A$1,_dados!$B$1,IF(D23&lt;_dados!$A$2,_dados!$B$2,IF(D23&lt;_dados!$A$3,_dados!$B$3,IF(D23&lt;_dados!$A$4,_dados!$B$4,IF(D23&lt;_dados!$A$5,_dados!$B$5,"erro")))))</f>
        <v>Regular</v>
      </c>
      <c r="G23" s="10">
        <f t="shared" si="2"/>
        <v>4</v>
      </c>
      <c r="H23" s="112" t="s">
        <v>6</v>
      </c>
      <c r="I23" s="124">
        <v>73.599999999999994</v>
      </c>
      <c r="J23" s="11" t="str">
        <f>IF(I23&lt;_dados!$A$1,_dados!$B$1,IF(I23&lt;_dados!$A$2,_dados!$B$2,IF(I23&lt;_dados!$A$3,_dados!$B$3,IF(I23&lt;_dados!$A$4,_dados!$B$4,IF(I23&lt;_dados!$A$5,_dados!$B$5,"erro")))))</f>
        <v>Bom</v>
      </c>
      <c r="L23" s="10">
        <f t="shared" si="3"/>
        <v>4</v>
      </c>
      <c r="M23" s="112" t="s">
        <v>6</v>
      </c>
      <c r="N23" s="124">
        <v>42.6</v>
      </c>
      <c r="O23" s="11" t="str">
        <f>IF(N23&lt;_dados!$A$1,_dados!$B$1,IF(N23&lt;_dados!$A$2,_dados!$B$2,IF(N23&lt;_dados!$A$3,_dados!$B$3,IF(N23&lt;_dados!$A$4,_dados!$B$4,IF(N23&lt;_dados!$A$5,_dados!$B$5,"erro")))))</f>
        <v>Regular</v>
      </c>
      <c r="Q23" s="10">
        <f t="shared" si="4"/>
        <v>4</v>
      </c>
      <c r="R23" s="112" t="s">
        <v>8</v>
      </c>
      <c r="S23" s="124">
        <v>14.8</v>
      </c>
      <c r="T23" s="11" t="str">
        <f>IF(S23&lt;_dados!$A$1,_dados!$B$1,IF(S23&lt;_dados!$A$2,_dados!$B$2,IF(S23&lt;_dados!$A$3,_dados!$B$3,IF(S23&lt;_dados!$A$4,_dados!$B$4,IF(S23&lt;_dados!$A$5,_dados!$B$5,"erro")))))</f>
        <v>Péssimo</v>
      </c>
    </row>
    <row r="24" spans="1:20" ht="14.45">
      <c r="A24" s="15"/>
      <c r="B24" s="10">
        <f t="shared" si="1"/>
        <v>5</v>
      </c>
      <c r="C24" s="112" t="s">
        <v>11</v>
      </c>
      <c r="D24" s="124">
        <v>40.700000000000003</v>
      </c>
      <c r="E24" s="11" t="str">
        <f>IF(D24&lt;_dados!$A$1,_dados!$B$1,IF(D24&lt;_dados!$A$2,_dados!$B$2,IF(D24&lt;_dados!$A$3,_dados!$B$3,IF(D24&lt;_dados!$A$4,_dados!$B$4,IF(D24&lt;_dados!$A$5,_dados!$B$5,"erro")))))</f>
        <v>Regular</v>
      </c>
      <c r="G24" s="10">
        <f t="shared" si="2"/>
        <v>5</v>
      </c>
      <c r="H24" s="112" t="s">
        <v>10</v>
      </c>
      <c r="I24" s="124">
        <v>71.3</v>
      </c>
      <c r="J24" s="11" t="str">
        <f>IF(I24&lt;_dados!$A$1,_dados!$B$1,IF(I24&lt;_dados!$A$2,_dados!$B$2,IF(I24&lt;_dados!$A$3,_dados!$B$3,IF(I24&lt;_dados!$A$4,_dados!$B$4,IF(I24&lt;_dados!$A$5,_dados!$B$5,"erro")))))</f>
        <v>Bom</v>
      </c>
      <c r="L24" s="10">
        <f t="shared" si="3"/>
        <v>5</v>
      </c>
      <c r="M24" s="112" t="s">
        <v>11</v>
      </c>
      <c r="N24" s="124">
        <v>41.1</v>
      </c>
      <c r="O24" s="11" t="str">
        <f>IF(N24&lt;_dados!$A$1,_dados!$B$1,IF(N24&lt;_dados!$A$2,_dados!$B$2,IF(N24&lt;_dados!$A$3,_dados!$B$3,IF(N24&lt;_dados!$A$4,_dados!$B$4,IF(N24&lt;_dados!$A$5,_dados!$B$5,"erro")))))</f>
        <v>Regular</v>
      </c>
      <c r="Q24" s="10">
        <f t="shared" si="4"/>
        <v>5</v>
      </c>
      <c r="R24" s="112" t="s">
        <v>12</v>
      </c>
      <c r="S24" s="124">
        <v>10.4</v>
      </c>
      <c r="T24" s="11" t="str">
        <f>IF(S24&lt;_dados!$A$1,_dados!$B$1,IF(S24&lt;_dados!$A$2,_dados!$B$2,IF(S24&lt;_dados!$A$3,_dados!$B$3,IF(S24&lt;_dados!$A$4,_dados!$B$4,IF(S24&lt;_dados!$A$5,_dados!$B$5,"erro")))))</f>
        <v>Péssimo</v>
      </c>
    </row>
    <row r="25" spans="1:20" ht="14.45">
      <c r="A25" s="15"/>
      <c r="B25" s="10">
        <f t="shared" si="1"/>
        <v>6</v>
      </c>
      <c r="C25" s="112" t="s">
        <v>14</v>
      </c>
      <c r="D25" s="124">
        <v>39.4</v>
      </c>
      <c r="E25" s="11" t="str">
        <f>IF(D25&lt;_dados!$A$1,_dados!$B$1,IF(D25&lt;_dados!$A$2,_dados!$B$2,IF(D25&lt;_dados!$A$3,_dados!$B$3,IF(D25&lt;_dados!$A$4,_dados!$B$4,IF(D25&lt;_dados!$A$5,_dados!$B$5,"erro")))))</f>
        <v>Ruim</v>
      </c>
      <c r="G25" s="10">
        <f t="shared" si="2"/>
        <v>6</v>
      </c>
      <c r="H25" s="112" t="s">
        <v>13</v>
      </c>
      <c r="I25" s="124">
        <v>70.099999999999994</v>
      </c>
      <c r="J25" s="11" t="str">
        <f>IF(I25&lt;_dados!$A$1,_dados!$B$1,IF(I25&lt;_dados!$A$2,_dados!$B$2,IF(I25&lt;_dados!$A$3,_dados!$B$3,IF(I25&lt;_dados!$A$4,_dados!$B$4,IF(I25&lt;_dados!$A$5,_dados!$B$5,"erro")))))</f>
        <v>Bom</v>
      </c>
      <c r="L25" s="10">
        <f t="shared" si="3"/>
        <v>6</v>
      </c>
      <c r="M25" s="112" t="s">
        <v>12</v>
      </c>
      <c r="N25" s="124">
        <v>40.799999999999997</v>
      </c>
      <c r="O25" s="11" t="str">
        <f>IF(N25&lt;_dados!$A$1,_dados!$B$1,IF(N25&lt;_dados!$A$2,_dados!$B$2,IF(N25&lt;_dados!$A$3,_dados!$B$3,IF(N25&lt;_dados!$A$4,_dados!$B$4,IF(N25&lt;_dados!$A$5,_dados!$B$5,"erro")))))</f>
        <v>Regular</v>
      </c>
      <c r="Q25" s="10">
        <f t="shared" si="4"/>
        <v>6</v>
      </c>
      <c r="R25" s="112" t="s">
        <v>10</v>
      </c>
      <c r="S25" s="124">
        <v>5.7</v>
      </c>
      <c r="T25" s="11" t="str">
        <f>IF(S25&lt;_dados!$A$1,_dados!$B$1,IF(S25&lt;_dados!$A$2,_dados!$B$2,IF(S25&lt;_dados!$A$3,_dados!$B$3,IF(S25&lt;_dados!$A$4,_dados!$B$4,IF(S25&lt;_dados!$A$5,_dados!$B$5,"erro")))))</f>
        <v>Péssimo</v>
      </c>
    </row>
    <row r="26" spans="1:20" ht="14.45">
      <c r="A26" s="15"/>
      <c r="B26" s="10">
        <f t="shared" si="1"/>
        <v>7</v>
      </c>
      <c r="C26" s="112" t="s">
        <v>13</v>
      </c>
      <c r="D26" s="124">
        <v>35.299999999999997</v>
      </c>
      <c r="E26" s="11" t="str">
        <f>IF(D26&lt;_dados!$A$1,_dados!$B$1,IF(D26&lt;_dados!$A$2,_dados!$B$2,IF(D26&lt;_dados!$A$3,_dados!$B$3,IF(D26&lt;_dados!$A$4,_dados!$B$4,IF(D26&lt;_dados!$A$5,_dados!$B$5,"erro")))))</f>
        <v>Ruim</v>
      </c>
      <c r="G26" s="10">
        <f t="shared" si="2"/>
        <v>7</v>
      </c>
      <c r="H26" s="112" t="s">
        <v>11</v>
      </c>
      <c r="I26" s="126">
        <v>57.6</v>
      </c>
      <c r="J26" s="11" t="str">
        <f>IF(I26&lt;_dados!$A$1,_dados!$B$1,IF(I26&lt;_dados!$A$2,_dados!$B$2,IF(I26&lt;_dados!$A$3,_dados!$B$3,IF(I26&lt;_dados!$A$4,_dados!$B$4,IF(I26&lt;_dados!$A$5,_dados!$B$5,"erro")))))</f>
        <v>Regular</v>
      </c>
      <c r="L26" s="12">
        <f t="shared" si="3"/>
        <v>7</v>
      </c>
      <c r="M26" s="112" t="s">
        <v>13</v>
      </c>
      <c r="N26" s="124">
        <v>33.6</v>
      </c>
      <c r="O26" s="11" t="str">
        <f>IF(N26&lt;_dados!$A$1,_dados!$B$1,IF(N26&lt;_dados!$A$2,_dados!$B$2,IF(N26&lt;_dados!$A$3,_dados!$B$3,IF(N26&lt;_dados!$A$4,_dados!$B$4,IF(N26&lt;_dados!$A$5,_dados!$B$5,"erro")))))</f>
        <v>Ruim</v>
      </c>
      <c r="Q26" s="10">
        <f t="shared" si="4"/>
        <v>7</v>
      </c>
      <c r="R26" s="112" t="s">
        <v>11</v>
      </c>
      <c r="S26" s="124">
        <v>5.4</v>
      </c>
      <c r="T26" s="11" t="str">
        <f>IF(S26&lt;_dados!$A$1,_dados!$B$1,IF(S26&lt;_dados!$A$2,_dados!$B$2,IF(S26&lt;_dados!$A$3,_dados!$B$3,IF(S26&lt;_dados!$A$4,_dados!$B$4,IF(S26&lt;_dados!$A$5,_dados!$B$5,"erro")))))</f>
        <v>Péssimo</v>
      </c>
    </row>
    <row r="27" spans="1:20" ht="14.45">
      <c r="A27" s="15"/>
      <c r="B27" s="10">
        <f t="shared" si="1"/>
        <v>8</v>
      </c>
      <c r="C27" s="112" t="s">
        <v>10</v>
      </c>
      <c r="D27" s="124">
        <v>32</v>
      </c>
      <c r="E27" s="11" t="str">
        <f>IF(D27&lt;_dados!$A$1,_dados!$B$1,IF(D27&lt;_dados!$A$2,_dados!$B$2,IF(D27&lt;_dados!$A$3,_dados!$B$3,IF(D27&lt;_dados!$A$4,_dados!$B$4,IF(D27&lt;_dados!$A$5,_dados!$B$5,"erro")))))</f>
        <v>Ruim</v>
      </c>
      <c r="G27" s="10">
        <f t="shared" si="2"/>
        <v>8</v>
      </c>
      <c r="H27" s="112" t="s">
        <v>12</v>
      </c>
      <c r="I27" s="124">
        <v>45.6</v>
      </c>
      <c r="J27" s="11" t="str">
        <f>IF(I27&lt;_dados!$A$1,_dados!$B$1,IF(I27&lt;_dados!$A$2,_dados!$B$2,IF(I27&lt;_dados!$A$3,_dados!$B$3,IF(I27&lt;_dados!$A$4,_dados!$B$4,IF(I27&lt;_dados!$A$5,_dados!$B$5,"erro")))))</f>
        <v>Regular</v>
      </c>
      <c r="L27" s="12">
        <f t="shared" si="3"/>
        <v>8</v>
      </c>
      <c r="M27" s="112" t="s">
        <v>9</v>
      </c>
      <c r="N27" s="126">
        <v>30.9</v>
      </c>
      <c r="O27" s="11" t="str">
        <f>IF(N27&lt;_dados!$A$1,_dados!$B$1,IF(N27&lt;_dados!$A$2,_dados!$B$2,IF(N27&lt;_dados!$A$3,_dados!$B$3,IF(N27&lt;_dados!$A$4,_dados!$B$4,IF(N27&lt;_dados!$A$5,_dados!$B$5,"erro")))))</f>
        <v>Ruim</v>
      </c>
      <c r="Q27" s="10">
        <f t="shared" si="4"/>
        <v>8</v>
      </c>
      <c r="R27" s="112" t="s">
        <v>13</v>
      </c>
      <c r="S27" s="124">
        <v>2.9</v>
      </c>
      <c r="T27" s="11" t="str">
        <f>IF(S27&lt;_dados!$A$1,_dados!$B$1,IF(S27&lt;_dados!$A$2,_dados!$B$2,IF(S27&lt;_dados!$A$3,_dados!$B$3,IF(S27&lt;_dados!$A$4,_dados!$B$4,IF(S27&lt;_dados!$A$5,_dados!$B$5,"erro")))))</f>
        <v>Péssimo</v>
      </c>
    </row>
    <row r="28" spans="1:20" ht="14.45">
      <c r="A28" s="15"/>
      <c r="B28" s="17">
        <f t="shared" si="1"/>
        <v>9</v>
      </c>
      <c r="C28" s="113" t="s">
        <v>9</v>
      </c>
      <c r="D28" s="125">
        <v>27.2</v>
      </c>
      <c r="E28" s="14" t="str">
        <f>IF(D28&lt;_dados!$A$1,_dados!$B$1,IF(D28&lt;_dados!$A$2,_dados!$B$2,IF(D28&lt;_dados!$A$3,_dados!$B$3,IF(D28&lt;_dados!$A$4,_dados!$B$4,IF(D28&lt;_dados!$A$5,_dados!$B$5,"erro")))))</f>
        <v>Ruim</v>
      </c>
      <c r="G28" s="17">
        <f t="shared" si="2"/>
        <v>9</v>
      </c>
      <c r="H28" s="113" t="s">
        <v>14</v>
      </c>
      <c r="I28" s="125">
        <v>38.700000000000003</v>
      </c>
      <c r="J28" s="14" t="str">
        <f>IF(I28&lt;_dados!$A$1,_dados!$B$1,IF(I28&lt;_dados!$A$2,_dados!$B$2,IF(I28&lt;_dados!$A$3,_dados!$B$3,IF(I28&lt;_dados!$A$4,_dados!$B$4,IF(I28&lt;_dados!$A$5,_dados!$B$5,"erro")))))</f>
        <v>Ruim</v>
      </c>
      <c r="L28" s="17">
        <f t="shared" si="3"/>
        <v>9</v>
      </c>
      <c r="M28" s="113" t="s">
        <v>14</v>
      </c>
      <c r="N28" s="127">
        <v>12.3</v>
      </c>
      <c r="O28" s="14" t="str">
        <f>IF(N28&lt;_dados!$A$1,_dados!$B$1,IF(N28&lt;_dados!$A$2,_dados!$B$2,IF(N28&lt;_dados!$A$3,_dados!$B$3,IF(N28&lt;_dados!$A$4,_dados!$B$4,IF(N28&lt;_dados!$A$5,_dados!$B$5,"erro")))))</f>
        <v>Péssimo</v>
      </c>
      <c r="Q28" s="17">
        <f t="shared" si="4"/>
        <v>9</v>
      </c>
      <c r="R28" s="113" t="s">
        <v>14</v>
      </c>
      <c r="S28" s="125">
        <v>0.8</v>
      </c>
      <c r="T28" s="14" t="str">
        <f>IF(S28&lt;_dados!$A$1,_dados!$B$1,IF(S28&lt;_dados!$A$2,_dados!$B$2,IF(S28&lt;_dados!$A$3,_dados!$B$3,IF(S28&lt;_dados!$A$4,_dados!$B$4,IF(S28&lt;_dados!$A$5,_dados!$B$5,"erro")))))</f>
        <v>Péssimo</v>
      </c>
    </row>
    <row r="29" spans="1:20" ht="14.45">
      <c r="D29" s="3"/>
      <c r="I29" s="18"/>
      <c r="N29" s="18"/>
      <c r="S29" s="18"/>
    </row>
    <row r="30" spans="1:20" ht="14.45">
      <c r="D30" s="3"/>
      <c r="I30" s="3"/>
      <c r="N30" s="3"/>
      <c r="S30" s="3"/>
    </row>
    <row r="31" spans="1:20" ht="14.45">
      <c r="D31" s="3"/>
      <c r="I31" s="3"/>
      <c r="N31" s="3"/>
      <c r="S31" s="3"/>
    </row>
    <row r="32" spans="1:20" ht="14.45">
      <c r="D32" s="3"/>
      <c r="I32" s="3"/>
      <c r="N32" s="3"/>
      <c r="S32" s="3"/>
    </row>
    <row r="33" spans="4:19" ht="14.45">
      <c r="D33" s="3"/>
      <c r="I33" s="3"/>
      <c r="N33" s="3"/>
      <c r="S33" s="3"/>
    </row>
    <row r="34" spans="4:19" ht="14.45">
      <c r="D34" s="3"/>
      <c r="I34" s="3"/>
      <c r="N34" s="3"/>
      <c r="S34" s="3"/>
    </row>
    <row r="35" spans="4:19" ht="14.45">
      <c r="D35" s="3"/>
      <c r="I35" s="3"/>
      <c r="N35" s="3"/>
      <c r="S35" s="3"/>
    </row>
    <row r="36" spans="4:19" ht="14.45">
      <c r="D36" s="3"/>
      <c r="I36" s="3"/>
      <c r="N36" s="3"/>
      <c r="S36" s="3"/>
    </row>
    <row r="37" spans="4:19" ht="14.45">
      <c r="D37" s="3"/>
      <c r="I37" s="3"/>
      <c r="N37" s="3"/>
      <c r="S37" s="3"/>
    </row>
    <row r="38" spans="4:19" ht="14.45">
      <c r="D38" s="3"/>
      <c r="I38" s="3"/>
      <c r="N38" s="3"/>
      <c r="S38" s="3"/>
    </row>
    <row r="39" spans="4:19" ht="14.45">
      <c r="D39" s="3"/>
      <c r="I39" s="3"/>
      <c r="N39" s="3"/>
      <c r="S39" s="3"/>
    </row>
    <row r="40" spans="4:19" ht="14.45">
      <c r="D40" s="3"/>
      <c r="I40" s="3"/>
      <c r="N40" s="3"/>
      <c r="S40" s="3"/>
    </row>
    <row r="41" spans="4:19" ht="14.45">
      <c r="D41" s="3"/>
      <c r="I41" s="3"/>
      <c r="N41" s="3"/>
      <c r="S41" s="3"/>
    </row>
    <row r="42" spans="4:19" ht="14.45">
      <c r="D42" s="3"/>
      <c r="I42" s="3"/>
      <c r="N42" s="3"/>
      <c r="S42" s="3"/>
    </row>
    <row r="43" spans="4:19" ht="14.45">
      <c r="D43" s="3"/>
      <c r="I43" s="3"/>
      <c r="N43" s="3"/>
      <c r="S43" s="3"/>
    </row>
    <row r="44" spans="4:19" ht="14.45">
      <c r="D44" s="3"/>
      <c r="I44" s="3"/>
      <c r="N44" s="3"/>
      <c r="S44" s="3"/>
    </row>
    <row r="45" spans="4:19" ht="14.45">
      <c r="D45" s="3"/>
      <c r="I45" s="3"/>
      <c r="N45" s="3"/>
      <c r="S45" s="3"/>
    </row>
    <row r="46" spans="4:19" ht="14.45">
      <c r="D46" s="3"/>
      <c r="I46" s="3"/>
      <c r="N46" s="3"/>
      <c r="S46" s="3"/>
    </row>
    <row r="47" spans="4:19" ht="14.45">
      <c r="D47" s="3"/>
      <c r="I47" s="3"/>
      <c r="N47" s="3"/>
      <c r="S47" s="3"/>
    </row>
    <row r="48" spans="4:19" ht="14.45">
      <c r="D48" s="3"/>
      <c r="I48" s="3"/>
      <c r="N48" s="3"/>
      <c r="S48" s="3"/>
    </row>
    <row r="49" spans="4:19" ht="14.45">
      <c r="D49" s="3"/>
      <c r="I49" s="3"/>
      <c r="N49" s="3"/>
      <c r="S49" s="3"/>
    </row>
    <row r="50" spans="4:19" ht="14.45">
      <c r="D50" s="3"/>
      <c r="I50" s="3"/>
      <c r="N50" s="3"/>
      <c r="S50" s="3"/>
    </row>
    <row r="51" spans="4:19" ht="14.45">
      <c r="D51" s="3"/>
      <c r="I51" s="3"/>
      <c r="N51" s="3"/>
      <c r="S51" s="3"/>
    </row>
    <row r="52" spans="4:19" ht="14.45">
      <c r="D52" s="3"/>
      <c r="I52" s="3"/>
      <c r="N52" s="3"/>
      <c r="S52" s="3"/>
    </row>
    <row r="53" spans="4:19" ht="14.45">
      <c r="D53" s="3"/>
      <c r="I53" s="3"/>
      <c r="N53" s="3"/>
      <c r="S53" s="3"/>
    </row>
    <row r="54" spans="4:19" ht="14.45">
      <c r="D54" s="3"/>
      <c r="I54" s="3"/>
      <c r="N54" s="3"/>
      <c r="S54" s="3"/>
    </row>
    <row r="55" spans="4:19" ht="14.45">
      <c r="D55" s="3"/>
      <c r="I55" s="3"/>
      <c r="N55" s="3"/>
      <c r="S55" s="3"/>
    </row>
    <row r="56" spans="4:19" ht="14.45">
      <c r="D56" s="3"/>
      <c r="I56" s="3"/>
      <c r="N56" s="3"/>
      <c r="S56" s="3"/>
    </row>
    <row r="57" spans="4:19" ht="14.45">
      <c r="D57" s="3"/>
      <c r="I57" s="3"/>
      <c r="N57" s="3"/>
      <c r="S57" s="3"/>
    </row>
    <row r="58" spans="4:19" ht="14.45">
      <c r="D58" s="3"/>
      <c r="I58" s="3"/>
      <c r="N58" s="3"/>
      <c r="S58" s="3"/>
    </row>
    <row r="59" spans="4:19" ht="14.45">
      <c r="D59" s="3"/>
      <c r="I59" s="3"/>
      <c r="N59" s="3"/>
      <c r="S59" s="3"/>
    </row>
    <row r="60" spans="4:19" ht="14.45">
      <c r="D60" s="3"/>
      <c r="I60" s="3"/>
      <c r="N60" s="3"/>
      <c r="S60" s="3"/>
    </row>
    <row r="61" spans="4:19" ht="14.45">
      <c r="D61" s="3"/>
      <c r="I61" s="3"/>
      <c r="N61" s="3"/>
      <c r="S61" s="3"/>
    </row>
    <row r="62" spans="4:19" ht="14.45">
      <c r="D62" s="3"/>
      <c r="I62" s="3"/>
      <c r="N62" s="3"/>
      <c r="S62" s="3"/>
    </row>
    <row r="63" spans="4:19" ht="14.45">
      <c r="D63" s="3"/>
      <c r="I63" s="3"/>
      <c r="N63" s="3"/>
      <c r="S63" s="3"/>
    </row>
    <row r="64" spans="4:19" ht="14.45">
      <c r="D64" s="3"/>
      <c r="I64" s="3"/>
      <c r="N64" s="3"/>
      <c r="S64" s="3"/>
    </row>
    <row r="65" spans="4:19" ht="14.45">
      <c r="D65" s="3"/>
      <c r="I65" s="3"/>
      <c r="N65" s="3"/>
      <c r="S65" s="3"/>
    </row>
    <row r="66" spans="4:19" ht="14.45">
      <c r="D66" s="3"/>
      <c r="I66" s="3"/>
      <c r="N66" s="3"/>
      <c r="S66" s="3"/>
    </row>
    <row r="67" spans="4:19" ht="14.45">
      <c r="D67" s="3"/>
      <c r="I67" s="3"/>
      <c r="N67" s="3"/>
      <c r="S67" s="3"/>
    </row>
    <row r="68" spans="4:19" ht="14.45">
      <c r="D68" s="3"/>
      <c r="I68" s="3"/>
      <c r="N68" s="3"/>
      <c r="S68" s="3"/>
    </row>
    <row r="69" spans="4:19" ht="14.45">
      <c r="D69" s="3"/>
      <c r="I69" s="3"/>
      <c r="N69" s="3"/>
      <c r="S69" s="3"/>
    </row>
    <row r="70" spans="4:19" ht="14.45">
      <c r="D70" s="3"/>
      <c r="I70" s="3"/>
      <c r="N70" s="3"/>
      <c r="S70" s="3"/>
    </row>
    <row r="71" spans="4:19" ht="14.45">
      <c r="D71" s="3"/>
      <c r="I71" s="3"/>
      <c r="N71" s="3"/>
      <c r="S71" s="3"/>
    </row>
    <row r="72" spans="4:19" ht="14.45">
      <c r="D72" s="3"/>
      <c r="I72" s="3"/>
      <c r="N72" s="3"/>
      <c r="S72" s="3"/>
    </row>
    <row r="73" spans="4:19" ht="14.45">
      <c r="D73" s="3"/>
      <c r="I73" s="3"/>
      <c r="N73" s="3"/>
      <c r="S73" s="3"/>
    </row>
    <row r="74" spans="4:19" ht="14.45">
      <c r="D74" s="3"/>
      <c r="I74" s="3"/>
      <c r="N74" s="3"/>
      <c r="S74" s="3"/>
    </row>
    <row r="75" spans="4:19" ht="14.45">
      <c r="D75" s="3"/>
      <c r="I75" s="3"/>
      <c r="N75" s="3"/>
      <c r="S75" s="3"/>
    </row>
    <row r="76" spans="4:19" ht="14.45">
      <c r="D76" s="3"/>
      <c r="I76" s="3"/>
      <c r="N76" s="3"/>
      <c r="S76" s="3"/>
    </row>
    <row r="77" spans="4:19" ht="14.45">
      <c r="D77" s="3"/>
      <c r="I77" s="3"/>
      <c r="N77" s="3"/>
      <c r="S77" s="3"/>
    </row>
    <row r="78" spans="4:19" ht="14.45">
      <c r="D78" s="3"/>
      <c r="I78" s="3"/>
      <c r="N78" s="3"/>
      <c r="S78" s="3"/>
    </row>
    <row r="79" spans="4:19" ht="14.45">
      <c r="D79" s="3"/>
      <c r="I79" s="3"/>
      <c r="N79" s="3"/>
      <c r="S79" s="3"/>
    </row>
    <row r="80" spans="4:19" ht="14.45">
      <c r="D80" s="3"/>
      <c r="I80" s="3"/>
      <c r="N80" s="3"/>
      <c r="S80" s="3"/>
    </row>
    <row r="81" spans="4:19" ht="14.45">
      <c r="D81" s="3"/>
      <c r="I81" s="3"/>
      <c r="N81" s="3"/>
      <c r="S81" s="3"/>
    </row>
    <row r="82" spans="4:19" ht="14.45">
      <c r="D82" s="3"/>
      <c r="I82" s="3"/>
      <c r="N82" s="3"/>
      <c r="S82" s="3"/>
    </row>
    <row r="83" spans="4:19" ht="14.45">
      <c r="D83" s="3"/>
      <c r="I83" s="3"/>
      <c r="N83" s="3"/>
      <c r="S83" s="3"/>
    </row>
    <row r="84" spans="4:19" ht="14.45">
      <c r="D84" s="3"/>
      <c r="I84" s="3"/>
      <c r="N84" s="3"/>
      <c r="S84" s="3"/>
    </row>
    <row r="85" spans="4:19" ht="14.45">
      <c r="D85" s="3"/>
      <c r="I85" s="3"/>
      <c r="N85" s="3"/>
      <c r="S85" s="3"/>
    </row>
    <row r="86" spans="4:19" ht="14.45">
      <c r="D86" s="3"/>
      <c r="I86" s="3"/>
      <c r="N86" s="3"/>
      <c r="S86" s="3"/>
    </row>
    <row r="87" spans="4:19" ht="14.45">
      <c r="D87" s="3"/>
      <c r="I87" s="3"/>
      <c r="N87" s="3"/>
      <c r="S87" s="3"/>
    </row>
    <row r="88" spans="4:19" ht="14.45">
      <c r="D88" s="3"/>
      <c r="I88" s="3"/>
      <c r="N88" s="3"/>
      <c r="S88" s="3"/>
    </row>
    <row r="89" spans="4:19" ht="14.45">
      <c r="D89" s="3"/>
      <c r="I89" s="3"/>
      <c r="N89" s="3"/>
      <c r="S89" s="3"/>
    </row>
    <row r="90" spans="4:19" ht="14.45">
      <c r="D90" s="3"/>
      <c r="I90" s="3"/>
      <c r="N90" s="3"/>
      <c r="S90" s="3"/>
    </row>
    <row r="91" spans="4:19" ht="14.45">
      <c r="D91" s="3"/>
      <c r="I91" s="3"/>
      <c r="N91" s="3"/>
      <c r="S91" s="3"/>
    </row>
    <row r="92" spans="4:19" ht="14.45">
      <c r="D92" s="3"/>
      <c r="I92" s="3"/>
      <c r="N92" s="3"/>
      <c r="S92" s="3"/>
    </row>
    <row r="93" spans="4:19" ht="14.45">
      <c r="D93" s="3"/>
      <c r="I93" s="3"/>
      <c r="N93" s="3"/>
      <c r="S93" s="3"/>
    </row>
    <row r="94" spans="4:19" ht="14.45">
      <c r="D94" s="3"/>
      <c r="I94" s="3"/>
      <c r="N94" s="3"/>
      <c r="S94" s="3"/>
    </row>
    <row r="95" spans="4:19" ht="14.45">
      <c r="D95" s="3"/>
      <c r="I95" s="3"/>
      <c r="N95" s="3"/>
      <c r="S95" s="3"/>
    </row>
    <row r="96" spans="4:19" ht="14.45">
      <c r="D96" s="3"/>
      <c r="I96" s="3"/>
      <c r="N96" s="3"/>
      <c r="S96" s="3"/>
    </row>
    <row r="97" spans="4:19" ht="14.45">
      <c r="D97" s="3"/>
      <c r="I97" s="3"/>
      <c r="N97" s="3"/>
      <c r="S97" s="3"/>
    </row>
    <row r="98" spans="4:19" ht="14.45">
      <c r="D98" s="3"/>
      <c r="I98" s="3"/>
      <c r="N98" s="3"/>
      <c r="S98" s="3"/>
    </row>
    <row r="99" spans="4:19" ht="14.45">
      <c r="D99" s="3"/>
      <c r="I99" s="3"/>
      <c r="N99" s="3"/>
      <c r="S99" s="3"/>
    </row>
    <row r="100" spans="4:19" ht="14.45">
      <c r="D100" s="3"/>
      <c r="I100" s="3"/>
      <c r="N100" s="3"/>
      <c r="S100" s="3"/>
    </row>
    <row r="101" spans="4:19" ht="14.45">
      <c r="D101" s="3"/>
      <c r="I101" s="3"/>
      <c r="N101" s="3"/>
      <c r="S101" s="3"/>
    </row>
    <row r="102" spans="4:19" ht="14.45">
      <c r="D102" s="3"/>
      <c r="I102" s="3"/>
      <c r="N102" s="3"/>
      <c r="S102" s="3"/>
    </row>
    <row r="103" spans="4:19" ht="14.45">
      <c r="D103" s="3"/>
      <c r="I103" s="3"/>
      <c r="N103" s="3"/>
      <c r="S103" s="3"/>
    </row>
    <row r="104" spans="4:19" ht="14.45">
      <c r="D104" s="3"/>
      <c r="I104" s="3"/>
      <c r="N104" s="3"/>
      <c r="S104" s="3"/>
    </row>
    <row r="105" spans="4:19" ht="14.45">
      <c r="D105" s="3"/>
      <c r="I105" s="3"/>
      <c r="N105" s="3"/>
      <c r="S105" s="3"/>
    </row>
    <row r="106" spans="4:19" ht="14.45">
      <c r="D106" s="3"/>
      <c r="I106" s="3"/>
      <c r="N106" s="3"/>
      <c r="S106" s="3"/>
    </row>
    <row r="107" spans="4:19" ht="14.45">
      <c r="D107" s="3"/>
      <c r="I107" s="3"/>
      <c r="N107" s="3"/>
      <c r="S107" s="3"/>
    </row>
    <row r="108" spans="4:19" ht="14.45">
      <c r="D108" s="3"/>
      <c r="I108" s="3"/>
      <c r="N108" s="3"/>
      <c r="S108" s="3"/>
    </row>
    <row r="109" spans="4:19" ht="14.45">
      <c r="D109" s="3"/>
      <c r="I109" s="3"/>
      <c r="N109" s="3"/>
      <c r="S109" s="3"/>
    </row>
    <row r="110" spans="4:19" ht="14.45">
      <c r="D110" s="3"/>
      <c r="I110" s="3"/>
      <c r="N110" s="3"/>
      <c r="S110" s="3"/>
    </row>
    <row r="111" spans="4:19" ht="14.45">
      <c r="D111" s="3"/>
      <c r="I111" s="3"/>
      <c r="N111" s="3"/>
      <c r="S111" s="3"/>
    </row>
    <row r="112" spans="4:19" ht="14.45">
      <c r="D112" s="3"/>
      <c r="I112" s="3"/>
      <c r="N112" s="3"/>
      <c r="S112" s="3"/>
    </row>
    <row r="113" spans="4:19" ht="14.45">
      <c r="D113" s="3"/>
      <c r="I113" s="3"/>
      <c r="N113" s="3"/>
      <c r="S113" s="3"/>
    </row>
    <row r="114" spans="4:19" ht="14.45">
      <c r="D114" s="3"/>
      <c r="I114" s="3"/>
      <c r="N114" s="3"/>
      <c r="S114" s="3"/>
    </row>
    <row r="115" spans="4:19" ht="14.45">
      <c r="D115" s="3"/>
      <c r="I115" s="3"/>
      <c r="N115" s="3"/>
      <c r="S115" s="3"/>
    </row>
    <row r="116" spans="4:19" ht="14.45">
      <c r="D116" s="3"/>
      <c r="I116" s="3"/>
      <c r="N116" s="3"/>
      <c r="S116" s="3"/>
    </row>
    <row r="117" spans="4:19" ht="14.45">
      <c r="D117" s="3"/>
      <c r="I117" s="3"/>
      <c r="N117" s="3"/>
      <c r="S117" s="3"/>
    </row>
    <row r="118" spans="4:19" ht="14.45">
      <c r="D118" s="3"/>
      <c r="I118" s="3"/>
      <c r="N118" s="3"/>
      <c r="S118" s="3"/>
    </row>
    <row r="119" spans="4:19" ht="14.45">
      <c r="D119" s="3"/>
      <c r="I119" s="3"/>
      <c r="N119" s="3"/>
      <c r="S119" s="3"/>
    </row>
    <row r="120" spans="4:19" ht="14.45">
      <c r="D120" s="3"/>
      <c r="I120" s="3"/>
      <c r="N120" s="3"/>
      <c r="S120" s="3"/>
    </row>
    <row r="121" spans="4:19" ht="14.45">
      <c r="D121" s="3"/>
      <c r="I121" s="3"/>
      <c r="N121" s="3"/>
      <c r="S121" s="3"/>
    </row>
    <row r="122" spans="4:19" ht="14.45">
      <c r="D122" s="3"/>
      <c r="I122" s="3"/>
      <c r="N122" s="3"/>
      <c r="S122" s="3"/>
    </row>
    <row r="123" spans="4:19" ht="14.45">
      <c r="D123" s="3"/>
      <c r="I123" s="3"/>
      <c r="N123" s="3"/>
      <c r="S123" s="3"/>
    </row>
    <row r="124" spans="4:19" ht="14.45">
      <c r="D124" s="3"/>
      <c r="I124" s="3"/>
      <c r="N124" s="3"/>
      <c r="S124" s="3"/>
    </row>
    <row r="125" spans="4:19" ht="14.45">
      <c r="D125" s="3"/>
      <c r="I125" s="3"/>
      <c r="N125" s="3"/>
      <c r="S125" s="3"/>
    </row>
    <row r="126" spans="4:19" ht="14.45">
      <c r="D126" s="3"/>
      <c r="I126" s="3"/>
      <c r="N126" s="3"/>
      <c r="S126" s="3"/>
    </row>
    <row r="127" spans="4:19" ht="14.45">
      <c r="D127" s="3"/>
      <c r="I127" s="3"/>
      <c r="N127" s="3"/>
      <c r="S127" s="3"/>
    </row>
    <row r="128" spans="4:19" ht="14.45">
      <c r="D128" s="3"/>
      <c r="I128" s="3"/>
      <c r="N128" s="3"/>
      <c r="S128" s="3"/>
    </row>
    <row r="129" spans="4:19" ht="14.45">
      <c r="D129" s="3"/>
      <c r="I129" s="3"/>
      <c r="N129" s="3"/>
      <c r="S129" s="3"/>
    </row>
    <row r="130" spans="4:19" ht="14.45">
      <c r="D130" s="3"/>
      <c r="I130" s="3"/>
      <c r="N130" s="3"/>
      <c r="S130" s="3"/>
    </row>
    <row r="131" spans="4:19" ht="14.45">
      <c r="D131" s="3"/>
      <c r="I131" s="3"/>
      <c r="N131" s="3"/>
      <c r="S131" s="3"/>
    </row>
    <row r="132" spans="4:19" ht="14.45">
      <c r="D132" s="3"/>
      <c r="I132" s="3"/>
      <c r="N132" s="3"/>
      <c r="S132" s="3"/>
    </row>
    <row r="133" spans="4:19" ht="14.45">
      <c r="D133" s="3"/>
      <c r="I133" s="3"/>
      <c r="N133" s="3"/>
      <c r="S133" s="3"/>
    </row>
    <row r="134" spans="4:19" ht="14.45">
      <c r="D134" s="3"/>
      <c r="I134" s="3"/>
      <c r="N134" s="3"/>
      <c r="S134" s="3"/>
    </row>
    <row r="135" spans="4:19" ht="14.45">
      <c r="D135" s="3"/>
      <c r="I135" s="3"/>
      <c r="N135" s="3"/>
      <c r="S135" s="3"/>
    </row>
    <row r="136" spans="4:19" ht="14.45">
      <c r="D136" s="3"/>
      <c r="I136" s="3"/>
      <c r="N136" s="3"/>
      <c r="S136" s="3"/>
    </row>
    <row r="137" spans="4:19" ht="14.45">
      <c r="D137" s="3"/>
      <c r="I137" s="3"/>
      <c r="N137" s="3"/>
      <c r="S137" s="3"/>
    </row>
    <row r="138" spans="4:19" ht="14.45">
      <c r="D138" s="3"/>
      <c r="I138" s="3"/>
      <c r="N138" s="3"/>
      <c r="S138" s="3"/>
    </row>
    <row r="139" spans="4:19" ht="14.45">
      <c r="D139" s="3"/>
      <c r="I139" s="3"/>
      <c r="N139" s="3"/>
      <c r="S139" s="3"/>
    </row>
    <row r="140" spans="4:19" ht="14.45">
      <c r="D140" s="3"/>
      <c r="I140" s="3"/>
      <c r="N140" s="3"/>
      <c r="S140" s="3"/>
    </row>
    <row r="141" spans="4:19" ht="14.45">
      <c r="D141" s="3"/>
      <c r="I141" s="3"/>
      <c r="N141" s="3"/>
      <c r="S141" s="3"/>
    </row>
    <row r="142" spans="4:19" ht="14.45">
      <c r="D142" s="3"/>
      <c r="I142" s="3"/>
      <c r="N142" s="3"/>
      <c r="S142" s="3"/>
    </row>
    <row r="143" spans="4:19" ht="14.45">
      <c r="D143" s="3"/>
      <c r="I143" s="3"/>
      <c r="N143" s="3"/>
      <c r="S143" s="3"/>
    </row>
    <row r="144" spans="4:19" ht="14.45">
      <c r="D144" s="3"/>
      <c r="I144" s="3"/>
      <c r="N144" s="3"/>
      <c r="S144" s="3"/>
    </row>
    <row r="145" spans="4:19" ht="14.45">
      <c r="D145" s="3"/>
      <c r="I145" s="3"/>
      <c r="N145" s="3"/>
      <c r="S145" s="3"/>
    </row>
    <row r="146" spans="4:19" ht="14.45">
      <c r="D146" s="3"/>
      <c r="I146" s="3"/>
      <c r="N146" s="3"/>
      <c r="S146" s="3"/>
    </row>
    <row r="147" spans="4:19" ht="14.45">
      <c r="D147" s="3"/>
      <c r="I147" s="3"/>
      <c r="N147" s="3"/>
      <c r="S147" s="3"/>
    </row>
    <row r="148" spans="4:19" ht="14.45">
      <c r="D148" s="3"/>
      <c r="I148" s="3"/>
      <c r="N148" s="3"/>
      <c r="S148" s="3"/>
    </row>
    <row r="149" spans="4:19" ht="14.45">
      <c r="D149" s="3"/>
      <c r="I149" s="3"/>
      <c r="N149" s="3"/>
      <c r="S149" s="3"/>
    </row>
    <row r="150" spans="4:19" ht="14.45">
      <c r="D150" s="3"/>
      <c r="I150" s="3"/>
      <c r="N150" s="3"/>
      <c r="S150" s="3"/>
    </row>
    <row r="151" spans="4:19" ht="14.45">
      <c r="D151" s="3"/>
      <c r="I151" s="3"/>
      <c r="N151" s="3"/>
      <c r="S151" s="3"/>
    </row>
    <row r="152" spans="4:19" ht="14.45">
      <c r="D152" s="3"/>
      <c r="I152" s="3"/>
      <c r="N152" s="3"/>
      <c r="S152" s="3"/>
    </row>
    <row r="153" spans="4:19" ht="14.45">
      <c r="D153" s="3"/>
      <c r="I153" s="3"/>
      <c r="N153" s="3"/>
      <c r="S153" s="3"/>
    </row>
    <row r="154" spans="4:19" ht="14.45">
      <c r="D154" s="3"/>
      <c r="I154" s="3"/>
      <c r="N154" s="3"/>
      <c r="S154" s="3"/>
    </row>
    <row r="155" spans="4:19" ht="14.45">
      <c r="D155" s="3"/>
      <c r="I155" s="3"/>
      <c r="N155" s="3"/>
      <c r="S155" s="3"/>
    </row>
    <row r="156" spans="4:19" ht="14.45">
      <c r="D156" s="3"/>
      <c r="I156" s="3"/>
      <c r="N156" s="3"/>
      <c r="S156" s="3"/>
    </row>
    <row r="157" spans="4:19" ht="14.45">
      <c r="D157" s="3"/>
      <c r="I157" s="3"/>
      <c r="N157" s="3"/>
      <c r="S157" s="3"/>
    </row>
    <row r="158" spans="4:19" ht="14.45">
      <c r="D158" s="3"/>
      <c r="I158" s="3"/>
      <c r="N158" s="3"/>
      <c r="S158" s="3"/>
    </row>
    <row r="159" spans="4:19" ht="14.45">
      <c r="D159" s="3"/>
      <c r="I159" s="3"/>
      <c r="N159" s="3"/>
      <c r="S159" s="3"/>
    </row>
    <row r="160" spans="4:19" ht="14.45">
      <c r="D160" s="3"/>
      <c r="I160" s="3"/>
      <c r="N160" s="3"/>
      <c r="S160" s="3"/>
    </row>
    <row r="161" spans="4:19" ht="14.45">
      <c r="D161" s="3"/>
      <c r="I161" s="3"/>
      <c r="N161" s="3"/>
      <c r="S161" s="3"/>
    </row>
    <row r="162" spans="4:19" ht="14.45">
      <c r="D162" s="3"/>
      <c r="I162" s="3"/>
      <c r="N162" s="3"/>
      <c r="S162" s="3"/>
    </row>
    <row r="163" spans="4:19" ht="14.45">
      <c r="D163" s="3"/>
      <c r="I163" s="3"/>
      <c r="N163" s="3"/>
      <c r="S163" s="3"/>
    </row>
    <row r="164" spans="4:19" ht="14.45">
      <c r="D164" s="3"/>
      <c r="I164" s="3"/>
      <c r="N164" s="3"/>
      <c r="S164" s="3"/>
    </row>
    <row r="165" spans="4:19" ht="14.45">
      <c r="D165" s="3"/>
      <c r="I165" s="3"/>
      <c r="N165" s="3"/>
      <c r="S165" s="3"/>
    </row>
    <row r="166" spans="4:19" ht="14.45">
      <c r="D166" s="3"/>
      <c r="I166" s="3"/>
      <c r="N166" s="3"/>
      <c r="S166" s="3"/>
    </row>
    <row r="167" spans="4:19" ht="14.45">
      <c r="D167" s="3"/>
      <c r="I167" s="3"/>
      <c r="N167" s="3"/>
      <c r="S167" s="3"/>
    </row>
    <row r="168" spans="4:19" ht="14.45">
      <c r="D168" s="3"/>
      <c r="I168" s="3"/>
      <c r="N168" s="3"/>
      <c r="S168" s="3"/>
    </row>
    <row r="169" spans="4:19" ht="14.45">
      <c r="D169" s="3"/>
      <c r="I169" s="3"/>
      <c r="N169" s="3"/>
      <c r="S169" s="3"/>
    </row>
    <row r="170" spans="4:19" ht="14.45">
      <c r="D170" s="3"/>
      <c r="I170" s="3"/>
      <c r="N170" s="3"/>
      <c r="S170" s="3"/>
    </row>
    <row r="171" spans="4:19" ht="14.45">
      <c r="D171" s="3"/>
      <c r="I171" s="3"/>
      <c r="N171" s="3"/>
      <c r="S171" s="3"/>
    </row>
    <row r="172" spans="4:19" ht="14.45">
      <c r="D172" s="3"/>
      <c r="I172" s="3"/>
      <c r="N172" s="3"/>
      <c r="S172" s="3"/>
    </row>
    <row r="173" spans="4:19" ht="14.45">
      <c r="D173" s="3"/>
      <c r="I173" s="3"/>
      <c r="N173" s="3"/>
      <c r="S173" s="3"/>
    </row>
    <row r="174" spans="4:19" ht="14.45">
      <c r="D174" s="3"/>
      <c r="I174" s="3"/>
      <c r="N174" s="3"/>
      <c r="S174" s="3"/>
    </row>
    <row r="175" spans="4:19" ht="14.45">
      <c r="D175" s="3"/>
      <c r="I175" s="3"/>
      <c r="N175" s="3"/>
      <c r="S175" s="3"/>
    </row>
    <row r="176" spans="4:19" ht="14.45">
      <c r="D176" s="3"/>
      <c r="I176" s="3"/>
      <c r="N176" s="3"/>
      <c r="S176" s="3"/>
    </row>
    <row r="177" spans="4:19" ht="14.45">
      <c r="D177" s="3"/>
      <c r="I177" s="3"/>
      <c r="N177" s="3"/>
      <c r="S177" s="3"/>
    </row>
    <row r="178" spans="4:19" ht="14.45">
      <c r="D178" s="3"/>
      <c r="I178" s="3"/>
      <c r="N178" s="3"/>
      <c r="S178" s="3"/>
    </row>
    <row r="179" spans="4:19" ht="14.45">
      <c r="D179" s="3"/>
      <c r="I179" s="3"/>
      <c r="N179" s="3"/>
      <c r="S179" s="3"/>
    </row>
    <row r="180" spans="4:19" ht="14.45">
      <c r="D180" s="3"/>
      <c r="I180" s="3"/>
      <c r="N180" s="3"/>
      <c r="S180" s="3"/>
    </row>
    <row r="181" spans="4:19" ht="14.45">
      <c r="D181" s="3"/>
      <c r="I181" s="3"/>
      <c r="N181" s="3"/>
      <c r="S181" s="3"/>
    </row>
    <row r="182" spans="4:19" ht="14.45">
      <c r="D182" s="3"/>
      <c r="I182" s="3"/>
      <c r="N182" s="3"/>
      <c r="S182" s="3"/>
    </row>
    <row r="183" spans="4:19" ht="14.45">
      <c r="D183" s="3"/>
      <c r="I183" s="3"/>
      <c r="N183" s="3"/>
      <c r="S183" s="3"/>
    </row>
    <row r="184" spans="4:19" ht="14.45">
      <c r="D184" s="3"/>
      <c r="I184" s="3"/>
      <c r="N184" s="3"/>
      <c r="S184" s="3"/>
    </row>
    <row r="185" spans="4:19" ht="14.45">
      <c r="D185" s="3"/>
      <c r="I185" s="3"/>
      <c r="N185" s="3"/>
      <c r="S185" s="3"/>
    </row>
    <row r="186" spans="4:19" ht="14.45">
      <c r="D186" s="3"/>
      <c r="I186" s="3"/>
      <c r="N186" s="3"/>
      <c r="S186" s="3"/>
    </row>
    <row r="187" spans="4:19" ht="14.45">
      <c r="D187" s="3"/>
      <c r="I187" s="3"/>
      <c r="N187" s="3"/>
      <c r="S187" s="3"/>
    </row>
    <row r="188" spans="4:19" ht="14.45">
      <c r="D188" s="3"/>
      <c r="I188" s="3"/>
      <c r="N188" s="3"/>
      <c r="S188" s="3"/>
    </row>
    <row r="189" spans="4:19" ht="14.45">
      <c r="D189" s="3"/>
      <c r="I189" s="3"/>
      <c r="N189" s="3"/>
      <c r="S189" s="3"/>
    </row>
    <row r="190" spans="4:19" ht="14.45">
      <c r="D190" s="3"/>
      <c r="I190" s="3"/>
      <c r="N190" s="3"/>
      <c r="S190" s="3"/>
    </row>
    <row r="191" spans="4:19" ht="14.45">
      <c r="D191" s="3"/>
      <c r="I191" s="3"/>
      <c r="N191" s="3"/>
      <c r="S191" s="3"/>
    </row>
    <row r="192" spans="4:19" ht="14.45">
      <c r="D192" s="3"/>
      <c r="I192" s="3"/>
      <c r="N192" s="3"/>
      <c r="S192" s="3"/>
    </row>
    <row r="193" spans="4:19" ht="14.45">
      <c r="D193" s="3"/>
      <c r="I193" s="3"/>
      <c r="N193" s="3"/>
      <c r="S193" s="3"/>
    </row>
    <row r="194" spans="4:19" ht="14.45">
      <c r="D194" s="3"/>
      <c r="I194" s="3"/>
      <c r="N194" s="3"/>
      <c r="S194" s="3"/>
    </row>
    <row r="195" spans="4:19" ht="14.45">
      <c r="D195" s="3"/>
      <c r="I195" s="3"/>
      <c r="N195" s="3"/>
      <c r="S195" s="3"/>
    </row>
    <row r="196" spans="4:19" ht="14.45">
      <c r="D196" s="3"/>
      <c r="I196" s="3"/>
      <c r="N196" s="3"/>
      <c r="S196" s="3"/>
    </row>
    <row r="197" spans="4:19" ht="14.45">
      <c r="D197" s="3"/>
      <c r="I197" s="3"/>
      <c r="N197" s="3"/>
      <c r="S197" s="3"/>
    </row>
    <row r="198" spans="4:19" ht="14.45">
      <c r="D198" s="3"/>
      <c r="I198" s="3"/>
      <c r="N198" s="3"/>
      <c r="S198" s="3"/>
    </row>
    <row r="199" spans="4:19" ht="14.45">
      <c r="D199" s="3"/>
      <c r="I199" s="3"/>
      <c r="N199" s="3"/>
      <c r="S199" s="3"/>
    </row>
    <row r="200" spans="4:19" ht="14.45">
      <c r="D200" s="3"/>
      <c r="I200" s="3"/>
      <c r="N200" s="3"/>
      <c r="S200" s="3"/>
    </row>
    <row r="201" spans="4:19" ht="14.45">
      <c r="D201" s="3"/>
      <c r="I201" s="3"/>
      <c r="N201" s="3"/>
      <c r="S201" s="3"/>
    </row>
    <row r="202" spans="4:19" ht="14.45">
      <c r="D202" s="3"/>
      <c r="I202" s="3"/>
      <c r="N202" s="3"/>
      <c r="S202" s="3"/>
    </row>
    <row r="203" spans="4:19" ht="14.45">
      <c r="D203" s="3"/>
      <c r="I203" s="3"/>
      <c r="N203" s="3"/>
      <c r="S203" s="3"/>
    </row>
    <row r="204" spans="4:19" ht="14.45">
      <c r="D204" s="3"/>
      <c r="I204" s="3"/>
      <c r="N204" s="3"/>
      <c r="S204" s="3"/>
    </row>
    <row r="205" spans="4:19" ht="14.45">
      <c r="D205" s="3"/>
      <c r="I205" s="3"/>
      <c r="N205" s="3"/>
      <c r="S205" s="3"/>
    </row>
    <row r="206" spans="4:19" ht="14.45">
      <c r="D206" s="3"/>
      <c r="I206" s="3"/>
      <c r="N206" s="3"/>
      <c r="S206" s="3"/>
    </row>
    <row r="207" spans="4:19" ht="14.45">
      <c r="D207" s="3"/>
      <c r="I207" s="3"/>
      <c r="N207" s="3"/>
      <c r="S207" s="3"/>
    </row>
    <row r="208" spans="4:19" ht="14.45">
      <c r="D208" s="3"/>
      <c r="I208" s="3"/>
      <c r="N208" s="3"/>
      <c r="S208" s="3"/>
    </row>
    <row r="209" spans="4:19" ht="14.45">
      <c r="D209" s="3"/>
      <c r="I209" s="3"/>
      <c r="N209" s="3"/>
      <c r="S209" s="3"/>
    </row>
    <row r="210" spans="4:19" ht="14.45">
      <c r="D210" s="3"/>
      <c r="I210" s="3"/>
      <c r="N210" s="3"/>
      <c r="S210" s="3"/>
    </row>
    <row r="211" spans="4:19" ht="14.45">
      <c r="D211" s="3"/>
      <c r="I211" s="3"/>
      <c r="N211" s="3"/>
      <c r="S211" s="3"/>
    </row>
    <row r="212" spans="4:19" ht="14.45">
      <c r="D212" s="3"/>
      <c r="I212" s="3"/>
      <c r="N212" s="3"/>
      <c r="S212" s="3"/>
    </row>
    <row r="213" spans="4:19" ht="14.45">
      <c r="D213" s="3"/>
      <c r="I213" s="3"/>
      <c r="N213" s="3"/>
      <c r="S213" s="3"/>
    </row>
    <row r="214" spans="4:19" ht="14.45">
      <c r="D214" s="3"/>
      <c r="I214" s="3"/>
      <c r="N214" s="3"/>
      <c r="S214" s="3"/>
    </row>
    <row r="215" spans="4:19" ht="14.45">
      <c r="D215" s="3"/>
      <c r="I215" s="3"/>
      <c r="N215" s="3"/>
      <c r="S215" s="3"/>
    </row>
    <row r="216" spans="4:19" ht="14.45">
      <c r="D216" s="3"/>
      <c r="I216" s="3"/>
      <c r="N216" s="3"/>
      <c r="S216" s="3"/>
    </row>
    <row r="217" spans="4:19" ht="14.45">
      <c r="D217" s="3"/>
      <c r="I217" s="3"/>
      <c r="N217" s="3"/>
      <c r="S217" s="3"/>
    </row>
    <row r="218" spans="4:19" ht="14.45">
      <c r="D218" s="3"/>
      <c r="I218" s="3"/>
      <c r="N218" s="3"/>
      <c r="S218" s="3"/>
    </row>
    <row r="219" spans="4:19" ht="14.45">
      <c r="D219" s="3"/>
      <c r="I219" s="3"/>
      <c r="N219" s="3"/>
      <c r="S219" s="3"/>
    </row>
    <row r="220" spans="4:19" ht="14.45">
      <c r="D220" s="3"/>
      <c r="I220" s="3"/>
      <c r="N220" s="3"/>
      <c r="S220" s="3"/>
    </row>
    <row r="221" spans="4:19" ht="14.45">
      <c r="D221" s="3"/>
      <c r="I221" s="3"/>
      <c r="N221" s="3"/>
      <c r="S221" s="3"/>
    </row>
    <row r="222" spans="4:19" ht="14.45">
      <c r="D222" s="3"/>
      <c r="I222" s="3"/>
      <c r="N222" s="3"/>
      <c r="S222" s="3"/>
    </row>
    <row r="223" spans="4:19" ht="14.45">
      <c r="D223" s="3"/>
      <c r="I223" s="3"/>
      <c r="N223" s="3"/>
      <c r="S223" s="3"/>
    </row>
    <row r="224" spans="4:19" ht="14.45">
      <c r="D224" s="3"/>
      <c r="I224" s="3"/>
      <c r="N224" s="3"/>
      <c r="S224" s="3"/>
    </row>
    <row r="225" spans="4:19" ht="14.45">
      <c r="D225" s="3"/>
      <c r="I225" s="3"/>
      <c r="N225" s="3"/>
      <c r="S225" s="3"/>
    </row>
    <row r="226" spans="4:19" ht="14.45">
      <c r="D226" s="3"/>
      <c r="I226" s="3"/>
      <c r="N226" s="3"/>
      <c r="S226" s="3"/>
    </row>
    <row r="227" spans="4:19" ht="14.45">
      <c r="D227" s="3"/>
      <c r="I227" s="3"/>
      <c r="N227" s="3"/>
      <c r="S227" s="3"/>
    </row>
    <row r="228" spans="4:19" ht="14.45">
      <c r="D228" s="3"/>
      <c r="I228" s="3"/>
      <c r="N228" s="3"/>
      <c r="S228" s="3"/>
    </row>
    <row r="229" spans="4:19" ht="14.45">
      <c r="D229" s="3"/>
      <c r="I229" s="3"/>
      <c r="N229" s="3"/>
      <c r="S229" s="3"/>
    </row>
    <row r="230" spans="4:19" ht="14.45">
      <c r="D230" s="3"/>
      <c r="I230" s="3"/>
      <c r="N230" s="3"/>
      <c r="S230" s="3"/>
    </row>
    <row r="231" spans="4:19" ht="14.45">
      <c r="D231" s="3"/>
      <c r="I231" s="3"/>
      <c r="N231" s="3"/>
      <c r="S231" s="3"/>
    </row>
    <row r="232" spans="4:19" ht="14.45">
      <c r="D232" s="3"/>
      <c r="I232" s="3"/>
      <c r="N232" s="3"/>
      <c r="S232" s="3"/>
    </row>
    <row r="233" spans="4:19" ht="14.45">
      <c r="D233" s="3"/>
      <c r="I233" s="3"/>
      <c r="N233" s="3"/>
      <c r="S233" s="3"/>
    </row>
    <row r="234" spans="4:19" ht="14.45">
      <c r="D234" s="3"/>
      <c r="I234" s="3"/>
      <c r="N234" s="3"/>
      <c r="S234" s="3"/>
    </row>
    <row r="235" spans="4:19" ht="14.45">
      <c r="D235" s="3"/>
      <c r="I235" s="3"/>
      <c r="N235" s="3"/>
      <c r="S235" s="3"/>
    </row>
    <row r="236" spans="4:19" ht="14.45">
      <c r="D236" s="3"/>
      <c r="I236" s="3"/>
      <c r="N236" s="3"/>
      <c r="S236" s="3"/>
    </row>
    <row r="237" spans="4:19" ht="14.45">
      <c r="D237" s="3"/>
      <c r="I237" s="3"/>
      <c r="N237" s="3"/>
      <c r="S237" s="3"/>
    </row>
    <row r="238" spans="4:19" ht="14.45">
      <c r="D238" s="3"/>
      <c r="I238" s="3"/>
      <c r="N238" s="3"/>
      <c r="S238" s="3"/>
    </row>
    <row r="239" spans="4:19" ht="14.45">
      <c r="D239" s="3"/>
      <c r="I239" s="3"/>
      <c r="N239" s="3"/>
      <c r="S239" s="3"/>
    </row>
    <row r="240" spans="4:19" ht="14.45">
      <c r="D240" s="3"/>
      <c r="I240" s="3"/>
      <c r="N240" s="3"/>
      <c r="S240" s="3"/>
    </row>
    <row r="241" spans="4:19" ht="14.45">
      <c r="D241" s="3"/>
      <c r="I241" s="3"/>
      <c r="N241" s="3"/>
      <c r="S241" s="3"/>
    </row>
    <row r="242" spans="4:19" ht="14.45">
      <c r="D242" s="3"/>
      <c r="I242" s="3"/>
      <c r="N242" s="3"/>
      <c r="S242" s="3"/>
    </row>
    <row r="243" spans="4:19" ht="14.45">
      <c r="D243" s="3"/>
      <c r="I243" s="3"/>
      <c r="N243" s="3"/>
      <c r="S243" s="3"/>
    </row>
    <row r="244" spans="4:19" ht="14.45">
      <c r="D244" s="3"/>
      <c r="I244" s="3"/>
      <c r="N244" s="3"/>
      <c r="S244" s="3"/>
    </row>
    <row r="245" spans="4:19" ht="14.45">
      <c r="D245" s="3"/>
      <c r="I245" s="3"/>
      <c r="N245" s="3"/>
      <c r="S245" s="3"/>
    </row>
    <row r="246" spans="4:19" ht="14.45">
      <c r="D246" s="3"/>
      <c r="I246" s="3"/>
      <c r="N246" s="3"/>
      <c r="S246" s="3"/>
    </row>
    <row r="247" spans="4:19" ht="14.45">
      <c r="D247" s="3"/>
      <c r="I247" s="3"/>
      <c r="N247" s="3"/>
      <c r="S247" s="3"/>
    </row>
    <row r="248" spans="4:19" ht="14.45">
      <c r="D248" s="3"/>
      <c r="I248" s="3"/>
      <c r="N248" s="3"/>
      <c r="S248" s="3"/>
    </row>
    <row r="249" spans="4:19" ht="14.45">
      <c r="D249" s="3"/>
      <c r="I249" s="3"/>
      <c r="N249" s="3"/>
      <c r="S249" s="3"/>
    </row>
    <row r="250" spans="4:19" ht="14.45">
      <c r="D250" s="3"/>
      <c r="I250" s="3"/>
      <c r="N250" s="3"/>
      <c r="S250" s="3"/>
    </row>
    <row r="251" spans="4:19" ht="14.45">
      <c r="D251" s="3"/>
      <c r="I251" s="3"/>
      <c r="N251" s="3"/>
      <c r="S251" s="3"/>
    </row>
    <row r="252" spans="4:19" ht="14.45">
      <c r="D252" s="3"/>
      <c r="I252" s="3"/>
      <c r="N252" s="3"/>
      <c r="S252" s="3"/>
    </row>
    <row r="253" spans="4:19" ht="14.45">
      <c r="D253" s="3"/>
      <c r="I253" s="3"/>
      <c r="N253" s="3"/>
      <c r="S253" s="3"/>
    </row>
    <row r="254" spans="4:19" ht="14.45">
      <c r="D254" s="3"/>
      <c r="I254" s="3"/>
      <c r="N254" s="3"/>
      <c r="S254" s="3"/>
    </row>
    <row r="255" spans="4:19" ht="14.45">
      <c r="D255" s="3"/>
      <c r="I255" s="3"/>
      <c r="N255" s="3"/>
      <c r="S255" s="3"/>
    </row>
    <row r="256" spans="4:19" ht="14.45">
      <c r="D256" s="3"/>
      <c r="I256" s="3"/>
      <c r="N256" s="3"/>
      <c r="S256" s="3"/>
    </row>
    <row r="257" spans="4:19" ht="14.45">
      <c r="D257" s="3"/>
      <c r="I257" s="3"/>
      <c r="N257" s="3"/>
      <c r="S257" s="3"/>
    </row>
    <row r="258" spans="4:19" ht="14.45">
      <c r="D258" s="3"/>
      <c r="I258" s="3"/>
      <c r="N258" s="3"/>
      <c r="S258" s="3"/>
    </row>
    <row r="259" spans="4:19" ht="14.45">
      <c r="D259" s="3"/>
      <c r="I259" s="3"/>
      <c r="N259" s="3"/>
      <c r="S259" s="3"/>
    </row>
    <row r="260" spans="4:19" ht="14.45">
      <c r="D260" s="3"/>
      <c r="I260" s="3"/>
      <c r="N260" s="3"/>
      <c r="S260" s="3"/>
    </row>
    <row r="261" spans="4:19" ht="14.45">
      <c r="D261" s="3"/>
      <c r="I261" s="3"/>
      <c r="N261" s="3"/>
      <c r="S261" s="3"/>
    </row>
    <row r="262" spans="4:19" ht="14.45">
      <c r="D262" s="3"/>
      <c r="I262" s="3"/>
      <c r="N262" s="3"/>
      <c r="S262" s="3"/>
    </row>
    <row r="263" spans="4:19" ht="14.45">
      <c r="D263" s="3"/>
      <c r="I263" s="3"/>
      <c r="N263" s="3"/>
      <c r="S263" s="3"/>
    </row>
    <row r="264" spans="4:19" ht="14.45">
      <c r="D264" s="3"/>
      <c r="I264" s="3"/>
      <c r="N264" s="3"/>
      <c r="S264" s="3"/>
    </row>
    <row r="265" spans="4:19" ht="14.45">
      <c r="D265" s="3"/>
      <c r="I265" s="3"/>
      <c r="N265" s="3"/>
      <c r="S265" s="3"/>
    </row>
    <row r="266" spans="4:19" ht="14.45">
      <c r="D266" s="3"/>
      <c r="I266" s="3"/>
      <c r="N266" s="3"/>
      <c r="S266" s="3"/>
    </row>
    <row r="267" spans="4:19" ht="14.45">
      <c r="D267" s="3"/>
      <c r="I267" s="3"/>
      <c r="N267" s="3"/>
      <c r="S267" s="3"/>
    </row>
    <row r="268" spans="4:19" ht="14.45">
      <c r="D268" s="3"/>
      <c r="I268" s="3"/>
      <c r="N268" s="3"/>
      <c r="S268" s="3"/>
    </row>
    <row r="269" spans="4:19" ht="14.45">
      <c r="D269" s="3"/>
      <c r="I269" s="3"/>
      <c r="N269" s="3"/>
      <c r="S269" s="3"/>
    </row>
    <row r="270" spans="4:19" ht="14.45">
      <c r="D270" s="3"/>
      <c r="I270" s="3"/>
      <c r="N270" s="3"/>
      <c r="S270" s="3"/>
    </row>
    <row r="271" spans="4:19" ht="14.45">
      <c r="D271" s="3"/>
      <c r="I271" s="3"/>
      <c r="N271" s="3"/>
      <c r="S271" s="3"/>
    </row>
    <row r="272" spans="4:19" ht="14.45">
      <c r="D272" s="3"/>
      <c r="I272" s="3"/>
      <c r="N272" s="3"/>
      <c r="S272" s="3"/>
    </row>
    <row r="273" spans="4:19" ht="14.45">
      <c r="D273" s="3"/>
      <c r="I273" s="3"/>
      <c r="N273" s="3"/>
      <c r="S273" s="3"/>
    </row>
    <row r="274" spans="4:19" ht="14.45">
      <c r="D274" s="3"/>
      <c r="I274" s="3"/>
      <c r="N274" s="3"/>
      <c r="S274" s="3"/>
    </row>
    <row r="275" spans="4:19" ht="14.45">
      <c r="D275" s="3"/>
      <c r="I275" s="3"/>
      <c r="N275" s="3"/>
      <c r="S275" s="3"/>
    </row>
    <row r="276" spans="4:19" ht="14.45">
      <c r="D276" s="3"/>
      <c r="I276" s="3"/>
      <c r="N276" s="3"/>
      <c r="S276" s="3"/>
    </row>
    <row r="277" spans="4:19" ht="14.45">
      <c r="D277" s="3"/>
      <c r="I277" s="3"/>
      <c r="N277" s="3"/>
      <c r="S277" s="3"/>
    </row>
    <row r="278" spans="4:19" ht="14.45">
      <c r="D278" s="3"/>
      <c r="I278" s="3"/>
      <c r="N278" s="3"/>
      <c r="S278" s="3"/>
    </row>
    <row r="279" spans="4:19" ht="14.45">
      <c r="D279" s="3"/>
      <c r="I279" s="3"/>
      <c r="N279" s="3"/>
      <c r="S279" s="3"/>
    </row>
    <row r="280" spans="4:19" ht="14.45">
      <c r="D280" s="3"/>
      <c r="I280" s="3"/>
      <c r="N280" s="3"/>
      <c r="S280" s="3"/>
    </row>
    <row r="281" spans="4:19" ht="14.45">
      <c r="D281" s="3"/>
      <c r="I281" s="3"/>
      <c r="N281" s="3"/>
      <c r="S281" s="3"/>
    </row>
    <row r="282" spans="4:19" ht="14.45">
      <c r="D282" s="3"/>
      <c r="I282" s="3"/>
      <c r="N282" s="3"/>
      <c r="S282" s="3"/>
    </row>
    <row r="283" spans="4:19" ht="14.45">
      <c r="D283" s="3"/>
      <c r="I283" s="3"/>
      <c r="N283" s="3"/>
      <c r="S283" s="3"/>
    </row>
    <row r="284" spans="4:19" ht="14.45">
      <c r="D284" s="3"/>
      <c r="I284" s="3"/>
      <c r="N284" s="3"/>
      <c r="S284" s="3"/>
    </row>
    <row r="285" spans="4:19" ht="14.45">
      <c r="D285" s="3"/>
      <c r="I285" s="3"/>
      <c r="N285" s="3"/>
      <c r="S285" s="3"/>
    </row>
    <row r="286" spans="4:19" ht="14.45">
      <c r="D286" s="3"/>
      <c r="I286" s="3"/>
      <c r="N286" s="3"/>
      <c r="S286" s="3"/>
    </row>
    <row r="287" spans="4:19" ht="14.45">
      <c r="D287" s="3"/>
      <c r="I287" s="3"/>
      <c r="N287" s="3"/>
      <c r="S287" s="3"/>
    </row>
    <row r="288" spans="4:19" ht="14.45">
      <c r="D288" s="3"/>
      <c r="I288" s="3"/>
      <c r="N288" s="3"/>
      <c r="S288" s="3"/>
    </row>
    <row r="289" spans="4:19" ht="14.45">
      <c r="D289" s="3"/>
      <c r="I289" s="3"/>
      <c r="N289" s="3"/>
      <c r="S289" s="3"/>
    </row>
    <row r="290" spans="4:19" ht="14.45">
      <c r="D290" s="3"/>
      <c r="I290" s="3"/>
      <c r="N290" s="3"/>
      <c r="S290" s="3"/>
    </row>
    <row r="291" spans="4:19" ht="14.45">
      <c r="D291" s="3"/>
      <c r="I291" s="3"/>
      <c r="N291" s="3"/>
      <c r="S291" s="3"/>
    </row>
    <row r="292" spans="4:19" ht="14.45">
      <c r="D292" s="3"/>
      <c r="I292" s="3"/>
      <c r="N292" s="3"/>
      <c r="S292" s="3"/>
    </row>
    <row r="293" spans="4:19" ht="14.45">
      <c r="D293" s="3"/>
      <c r="I293" s="3"/>
      <c r="N293" s="3"/>
      <c r="S293" s="3"/>
    </row>
    <row r="294" spans="4:19" ht="14.45">
      <c r="D294" s="3"/>
      <c r="I294" s="3"/>
      <c r="N294" s="3"/>
      <c r="S294" s="3"/>
    </row>
    <row r="295" spans="4:19" ht="14.45">
      <c r="D295" s="3"/>
      <c r="I295" s="3"/>
      <c r="N295" s="3"/>
      <c r="S295" s="3"/>
    </row>
    <row r="296" spans="4:19" ht="14.45">
      <c r="D296" s="3"/>
      <c r="I296" s="3"/>
      <c r="N296" s="3"/>
      <c r="S296" s="3"/>
    </row>
    <row r="297" spans="4:19" ht="14.45">
      <c r="D297" s="3"/>
      <c r="I297" s="3"/>
      <c r="N297" s="3"/>
      <c r="S297" s="3"/>
    </row>
    <row r="298" spans="4:19" ht="14.45">
      <c r="D298" s="3"/>
      <c r="I298" s="3"/>
      <c r="N298" s="3"/>
      <c r="S298" s="3"/>
    </row>
    <row r="299" spans="4:19" ht="14.45">
      <c r="D299" s="3"/>
      <c r="I299" s="3"/>
      <c r="N299" s="3"/>
      <c r="S299" s="3"/>
    </row>
    <row r="300" spans="4:19" ht="14.45">
      <c r="D300" s="3"/>
      <c r="I300" s="3"/>
      <c r="N300" s="3"/>
      <c r="S300" s="3"/>
    </row>
    <row r="301" spans="4:19" ht="14.45">
      <c r="D301" s="3"/>
      <c r="I301" s="3"/>
      <c r="N301" s="3"/>
      <c r="S301" s="3"/>
    </row>
    <row r="302" spans="4:19" ht="14.45">
      <c r="D302" s="3"/>
      <c r="I302" s="3"/>
      <c r="N302" s="3"/>
      <c r="S302" s="3"/>
    </row>
    <row r="303" spans="4:19" ht="14.45">
      <c r="D303" s="3"/>
      <c r="I303" s="3"/>
      <c r="N303" s="3"/>
      <c r="S303" s="3"/>
    </row>
    <row r="304" spans="4:19" ht="14.45">
      <c r="D304" s="3"/>
      <c r="I304" s="3"/>
      <c r="N304" s="3"/>
      <c r="S304" s="3"/>
    </row>
    <row r="305" spans="4:19" ht="14.45">
      <c r="D305" s="3"/>
      <c r="I305" s="3"/>
      <c r="N305" s="3"/>
      <c r="S305" s="3"/>
    </row>
    <row r="306" spans="4:19" ht="14.45">
      <c r="D306" s="3"/>
      <c r="I306" s="3"/>
      <c r="N306" s="3"/>
      <c r="S306" s="3"/>
    </row>
    <row r="307" spans="4:19" ht="14.45">
      <c r="D307" s="3"/>
      <c r="I307" s="3"/>
      <c r="N307" s="3"/>
      <c r="S307" s="3"/>
    </row>
    <row r="308" spans="4:19" ht="14.45">
      <c r="D308" s="3"/>
      <c r="I308" s="3"/>
      <c r="N308" s="3"/>
      <c r="S308" s="3"/>
    </row>
    <row r="309" spans="4:19" ht="14.45">
      <c r="D309" s="3"/>
      <c r="I309" s="3"/>
      <c r="N309" s="3"/>
      <c r="S309" s="3"/>
    </row>
    <row r="310" spans="4:19" ht="14.45">
      <c r="D310" s="3"/>
      <c r="I310" s="3"/>
      <c r="N310" s="3"/>
      <c r="S310" s="3"/>
    </row>
    <row r="311" spans="4:19" ht="14.45">
      <c r="D311" s="3"/>
      <c r="I311" s="3"/>
      <c r="N311" s="3"/>
      <c r="S311" s="3"/>
    </row>
    <row r="312" spans="4:19" ht="14.45">
      <c r="D312" s="3"/>
      <c r="I312" s="3"/>
      <c r="N312" s="3"/>
      <c r="S312" s="3"/>
    </row>
    <row r="313" spans="4:19" ht="14.45">
      <c r="D313" s="3"/>
      <c r="I313" s="3"/>
      <c r="N313" s="3"/>
      <c r="S313" s="3"/>
    </row>
    <row r="314" spans="4:19" ht="14.45">
      <c r="D314" s="3"/>
      <c r="I314" s="3"/>
      <c r="N314" s="3"/>
      <c r="S314" s="3"/>
    </row>
    <row r="315" spans="4:19" ht="14.45">
      <c r="D315" s="3"/>
      <c r="I315" s="3"/>
      <c r="N315" s="3"/>
      <c r="S315" s="3"/>
    </row>
    <row r="316" spans="4:19" ht="14.45">
      <c r="D316" s="3"/>
      <c r="I316" s="3"/>
      <c r="N316" s="3"/>
      <c r="S316" s="3"/>
    </row>
    <row r="317" spans="4:19" ht="14.45">
      <c r="D317" s="3"/>
      <c r="I317" s="3"/>
      <c r="N317" s="3"/>
      <c r="S317" s="3"/>
    </row>
    <row r="318" spans="4:19" ht="14.45">
      <c r="D318" s="3"/>
      <c r="I318" s="3"/>
      <c r="N318" s="3"/>
      <c r="S318" s="3"/>
    </row>
    <row r="319" spans="4:19" ht="14.45">
      <c r="D319" s="3"/>
      <c r="I319" s="3"/>
      <c r="N319" s="3"/>
      <c r="S319" s="3"/>
    </row>
    <row r="320" spans="4:19" ht="14.45">
      <c r="D320" s="3"/>
      <c r="I320" s="3"/>
      <c r="N320" s="3"/>
      <c r="S320" s="3"/>
    </row>
    <row r="321" spans="4:19" ht="14.45">
      <c r="D321" s="3"/>
      <c r="I321" s="3"/>
      <c r="N321" s="3"/>
      <c r="S321" s="3"/>
    </row>
    <row r="322" spans="4:19" ht="14.45">
      <c r="D322" s="3"/>
      <c r="I322" s="3"/>
      <c r="N322" s="3"/>
      <c r="S322" s="3"/>
    </row>
    <row r="323" spans="4:19" ht="14.45">
      <c r="D323" s="3"/>
      <c r="I323" s="3"/>
      <c r="N323" s="3"/>
      <c r="S323" s="3"/>
    </row>
    <row r="324" spans="4:19" ht="14.45">
      <c r="D324" s="3"/>
      <c r="I324" s="3"/>
      <c r="N324" s="3"/>
      <c r="S324" s="3"/>
    </row>
    <row r="325" spans="4:19" ht="14.45">
      <c r="D325" s="3"/>
      <c r="I325" s="3"/>
      <c r="N325" s="3"/>
      <c r="S325" s="3"/>
    </row>
    <row r="326" spans="4:19" ht="14.45">
      <c r="D326" s="3"/>
      <c r="I326" s="3"/>
      <c r="N326" s="3"/>
      <c r="S326" s="3"/>
    </row>
    <row r="327" spans="4:19" ht="14.45">
      <c r="D327" s="3"/>
      <c r="I327" s="3"/>
      <c r="N327" s="3"/>
      <c r="S327" s="3"/>
    </row>
    <row r="328" spans="4:19" ht="14.45">
      <c r="D328" s="3"/>
      <c r="I328" s="3"/>
      <c r="N328" s="3"/>
      <c r="S328" s="3"/>
    </row>
    <row r="329" spans="4:19" ht="14.45">
      <c r="D329" s="3"/>
      <c r="I329" s="3"/>
      <c r="N329" s="3"/>
      <c r="S329" s="3"/>
    </row>
    <row r="330" spans="4:19" ht="14.45">
      <c r="D330" s="3"/>
      <c r="I330" s="3"/>
      <c r="N330" s="3"/>
      <c r="S330" s="3"/>
    </row>
    <row r="331" spans="4:19" ht="14.45">
      <c r="D331" s="3"/>
      <c r="I331" s="3"/>
      <c r="N331" s="3"/>
      <c r="S331" s="3"/>
    </row>
    <row r="332" spans="4:19" ht="14.45">
      <c r="D332" s="3"/>
      <c r="I332" s="3"/>
      <c r="N332" s="3"/>
      <c r="S332" s="3"/>
    </row>
    <row r="333" spans="4:19" ht="14.45">
      <c r="D333" s="3"/>
      <c r="I333" s="3"/>
      <c r="N333" s="3"/>
      <c r="S333" s="3"/>
    </row>
    <row r="334" spans="4:19" ht="14.45">
      <c r="D334" s="3"/>
      <c r="I334" s="3"/>
      <c r="N334" s="3"/>
      <c r="S334" s="3"/>
    </row>
    <row r="335" spans="4:19" ht="14.45">
      <c r="D335" s="3"/>
      <c r="I335" s="3"/>
      <c r="N335" s="3"/>
      <c r="S335" s="3"/>
    </row>
    <row r="336" spans="4:19" ht="14.45">
      <c r="D336" s="3"/>
      <c r="I336" s="3"/>
      <c r="N336" s="3"/>
      <c r="S336" s="3"/>
    </row>
    <row r="337" spans="4:19" ht="14.45">
      <c r="D337" s="3"/>
      <c r="I337" s="3"/>
      <c r="N337" s="3"/>
      <c r="S337" s="3"/>
    </row>
    <row r="338" spans="4:19" ht="14.45">
      <c r="D338" s="3"/>
      <c r="I338" s="3"/>
      <c r="N338" s="3"/>
      <c r="S338" s="3"/>
    </row>
    <row r="339" spans="4:19" ht="14.45">
      <c r="D339" s="3"/>
      <c r="I339" s="3"/>
      <c r="N339" s="3"/>
      <c r="S339" s="3"/>
    </row>
    <row r="340" spans="4:19" ht="14.45">
      <c r="D340" s="3"/>
      <c r="I340" s="3"/>
      <c r="N340" s="3"/>
      <c r="S340" s="3"/>
    </row>
    <row r="341" spans="4:19" ht="14.45">
      <c r="D341" s="3"/>
      <c r="I341" s="3"/>
      <c r="N341" s="3"/>
      <c r="S341" s="3"/>
    </row>
    <row r="342" spans="4:19" ht="14.45">
      <c r="D342" s="3"/>
      <c r="I342" s="3"/>
      <c r="N342" s="3"/>
      <c r="S342" s="3"/>
    </row>
    <row r="343" spans="4:19" ht="14.45">
      <c r="D343" s="3"/>
      <c r="I343" s="3"/>
      <c r="N343" s="3"/>
      <c r="S343" s="3"/>
    </row>
    <row r="344" spans="4:19" ht="14.45">
      <c r="D344" s="3"/>
      <c r="I344" s="3"/>
      <c r="N344" s="3"/>
      <c r="S344" s="3"/>
    </row>
    <row r="345" spans="4:19" ht="14.45">
      <c r="D345" s="3"/>
      <c r="I345" s="3"/>
      <c r="N345" s="3"/>
      <c r="S345" s="3"/>
    </row>
    <row r="346" spans="4:19" ht="14.45">
      <c r="D346" s="3"/>
      <c r="I346" s="3"/>
      <c r="N346" s="3"/>
      <c r="S346" s="3"/>
    </row>
    <row r="347" spans="4:19" ht="14.45">
      <c r="D347" s="3"/>
      <c r="I347" s="3"/>
      <c r="N347" s="3"/>
      <c r="S347" s="3"/>
    </row>
    <row r="348" spans="4:19" ht="14.45">
      <c r="D348" s="3"/>
      <c r="I348" s="3"/>
      <c r="N348" s="3"/>
      <c r="S348" s="3"/>
    </row>
    <row r="349" spans="4:19" ht="14.45">
      <c r="D349" s="3"/>
      <c r="I349" s="3"/>
      <c r="N349" s="3"/>
      <c r="S349" s="3"/>
    </row>
    <row r="350" spans="4:19" ht="14.45">
      <c r="D350" s="3"/>
      <c r="I350" s="3"/>
      <c r="N350" s="3"/>
      <c r="S350" s="3"/>
    </row>
    <row r="351" spans="4:19" ht="14.45">
      <c r="D351" s="3"/>
      <c r="I351" s="3"/>
      <c r="N351" s="3"/>
      <c r="S351" s="3"/>
    </row>
    <row r="352" spans="4:19" ht="14.45">
      <c r="D352" s="3"/>
      <c r="I352" s="3"/>
      <c r="N352" s="3"/>
      <c r="S352" s="3"/>
    </row>
    <row r="353" spans="4:19" ht="14.45">
      <c r="D353" s="3"/>
      <c r="I353" s="3"/>
      <c r="N353" s="3"/>
      <c r="S353" s="3"/>
    </row>
    <row r="354" spans="4:19" ht="14.45">
      <c r="D354" s="3"/>
      <c r="I354" s="3"/>
      <c r="N354" s="3"/>
      <c r="S354" s="3"/>
    </row>
    <row r="355" spans="4:19" ht="14.45">
      <c r="D355" s="3"/>
      <c r="I355" s="3"/>
      <c r="N355" s="3"/>
      <c r="S355" s="3"/>
    </row>
    <row r="356" spans="4:19" ht="14.45">
      <c r="D356" s="3"/>
      <c r="I356" s="3"/>
      <c r="N356" s="3"/>
      <c r="S356" s="3"/>
    </row>
    <row r="357" spans="4:19" ht="14.45">
      <c r="D357" s="3"/>
      <c r="I357" s="3"/>
      <c r="N357" s="3"/>
      <c r="S357" s="3"/>
    </row>
    <row r="358" spans="4:19" ht="14.45">
      <c r="D358" s="3"/>
      <c r="I358" s="3"/>
      <c r="N358" s="3"/>
      <c r="S358" s="3"/>
    </row>
    <row r="359" spans="4:19" ht="14.45">
      <c r="D359" s="3"/>
      <c r="I359" s="3"/>
      <c r="N359" s="3"/>
      <c r="S359" s="3"/>
    </row>
    <row r="360" spans="4:19" ht="14.45">
      <c r="D360" s="3"/>
      <c r="I360" s="3"/>
      <c r="N360" s="3"/>
      <c r="S360" s="3"/>
    </row>
    <row r="361" spans="4:19" ht="14.45">
      <c r="D361" s="3"/>
      <c r="I361" s="3"/>
      <c r="N361" s="3"/>
      <c r="S361" s="3"/>
    </row>
    <row r="362" spans="4:19" ht="14.45">
      <c r="D362" s="3"/>
      <c r="I362" s="3"/>
      <c r="N362" s="3"/>
      <c r="S362" s="3"/>
    </row>
    <row r="363" spans="4:19" ht="14.45">
      <c r="D363" s="3"/>
      <c r="I363" s="3"/>
      <c r="N363" s="3"/>
      <c r="S363" s="3"/>
    </row>
    <row r="364" spans="4:19" ht="14.45">
      <c r="D364" s="3"/>
      <c r="I364" s="3"/>
      <c r="N364" s="3"/>
      <c r="S364" s="3"/>
    </row>
    <row r="365" spans="4:19" ht="14.45">
      <c r="D365" s="3"/>
      <c r="I365" s="3"/>
      <c r="N365" s="3"/>
      <c r="S365" s="3"/>
    </row>
    <row r="366" spans="4:19" ht="14.45">
      <c r="D366" s="3"/>
      <c r="I366" s="3"/>
      <c r="N366" s="3"/>
      <c r="S366" s="3"/>
    </row>
    <row r="367" spans="4:19" ht="14.45">
      <c r="D367" s="3"/>
      <c r="I367" s="3"/>
      <c r="N367" s="3"/>
      <c r="S367" s="3"/>
    </row>
    <row r="368" spans="4:19" ht="14.45">
      <c r="D368" s="3"/>
      <c r="I368" s="3"/>
      <c r="N368" s="3"/>
      <c r="S368" s="3"/>
    </row>
    <row r="369" spans="4:19" ht="14.45">
      <c r="D369" s="3"/>
      <c r="I369" s="3"/>
      <c r="N369" s="3"/>
      <c r="S369" s="3"/>
    </row>
    <row r="370" spans="4:19" ht="14.45">
      <c r="D370" s="3"/>
      <c r="I370" s="3"/>
      <c r="N370" s="3"/>
      <c r="S370" s="3"/>
    </row>
    <row r="371" spans="4:19" ht="14.45">
      <c r="D371" s="3"/>
      <c r="I371" s="3"/>
      <c r="N371" s="3"/>
      <c r="S371" s="3"/>
    </row>
    <row r="372" spans="4:19" ht="14.45">
      <c r="D372" s="3"/>
      <c r="I372" s="3"/>
      <c r="N372" s="3"/>
      <c r="S372" s="3"/>
    </row>
    <row r="373" spans="4:19" ht="14.45">
      <c r="D373" s="3"/>
      <c r="I373" s="3"/>
      <c r="N373" s="3"/>
      <c r="S373" s="3"/>
    </row>
    <row r="374" spans="4:19" ht="14.45">
      <c r="D374" s="3"/>
      <c r="I374" s="3"/>
      <c r="N374" s="3"/>
      <c r="S374" s="3"/>
    </row>
    <row r="375" spans="4:19" ht="14.45">
      <c r="D375" s="3"/>
      <c r="I375" s="3"/>
      <c r="N375" s="3"/>
      <c r="S375" s="3"/>
    </row>
    <row r="376" spans="4:19" ht="14.45">
      <c r="D376" s="3"/>
      <c r="I376" s="3"/>
      <c r="N376" s="3"/>
      <c r="S376" s="3"/>
    </row>
    <row r="377" spans="4:19" ht="14.45">
      <c r="D377" s="3"/>
      <c r="I377" s="3"/>
      <c r="N377" s="3"/>
      <c r="S377" s="3"/>
    </row>
    <row r="378" spans="4:19" ht="14.45">
      <c r="D378" s="3"/>
      <c r="I378" s="3"/>
      <c r="N378" s="3"/>
      <c r="S378" s="3"/>
    </row>
    <row r="379" spans="4:19" ht="14.45">
      <c r="D379" s="3"/>
      <c r="I379" s="3"/>
      <c r="N379" s="3"/>
      <c r="S379" s="3"/>
    </row>
    <row r="380" spans="4:19" ht="14.45">
      <c r="D380" s="3"/>
      <c r="I380" s="3"/>
      <c r="N380" s="3"/>
      <c r="S380" s="3"/>
    </row>
    <row r="381" spans="4:19" ht="14.45">
      <c r="D381" s="3"/>
      <c r="I381" s="3"/>
      <c r="N381" s="3"/>
      <c r="S381" s="3"/>
    </row>
    <row r="382" spans="4:19" ht="14.45">
      <c r="D382" s="3"/>
      <c r="I382" s="3"/>
      <c r="N382" s="3"/>
      <c r="S382" s="3"/>
    </row>
    <row r="383" spans="4:19" ht="14.45">
      <c r="D383" s="3"/>
      <c r="I383" s="3"/>
      <c r="N383" s="3"/>
      <c r="S383" s="3"/>
    </row>
    <row r="384" spans="4:19" ht="14.45">
      <c r="D384" s="3"/>
      <c r="I384" s="3"/>
      <c r="N384" s="3"/>
      <c r="S384" s="3"/>
    </row>
    <row r="385" spans="4:19" ht="14.45">
      <c r="D385" s="3"/>
      <c r="I385" s="3"/>
      <c r="N385" s="3"/>
      <c r="S385" s="3"/>
    </row>
    <row r="386" spans="4:19" ht="14.45">
      <c r="D386" s="3"/>
      <c r="I386" s="3"/>
      <c r="N386" s="3"/>
      <c r="S386" s="3"/>
    </row>
    <row r="387" spans="4:19" ht="14.45">
      <c r="D387" s="3"/>
      <c r="I387" s="3"/>
      <c r="N387" s="3"/>
      <c r="S387" s="3"/>
    </row>
    <row r="388" spans="4:19" ht="14.45">
      <c r="D388" s="3"/>
      <c r="I388" s="3"/>
      <c r="N388" s="3"/>
      <c r="S388" s="3"/>
    </row>
    <row r="389" spans="4:19" ht="14.45">
      <c r="D389" s="3"/>
      <c r="I389" s="3"/>
      <c r="N389" s="3"/>
      <c r="S389" s="3"/>
    </row>
    <row r="390" spans="4:19" ht="14.45">
      <c r="D390" s="3"/>
      <c r="I390" s="3"/>
      <c r="N390" s="3"/>
      <c r="S390" s="3"/>
    </row>
    <row r="391" spans="4:19" ht="14.45">
      <c r="D391" s="3"/>
      <c r="I391" s="3"/>
      <c r="N391" s="3"/>
      <c r="S391" s="3"/>
    </row>
    <row r="392" spans="4:19" ht="14.45">
      <c r="D392" s="3"/>
      <c r="I392" s="3"/>
      <c r="N392" s="3"/>
      <c r="S392" s="3"/>
    </row>
    <row r="393" spans="4:19" ht="14.45">
      <c r="D393" s="3"/>
      <c r="I393" s="3"/>
      <c r="N393" s="3"/>
      <c r="S393" s="3"/>
    </row>
    <row r="394" spans="4:19" ht="14.45">
      <c r="D394" s="3"/>
      <c r="I394" s="3"/>
      <c r="N394" s="3"/>
      <c r="S394" s="3"/>
    </row>
    <row r="395" spans="4:19" ht="14.45">
      <c r="D395" s="3"/>
      <c r="I395" s="3"/>
      <c r="N395" s="3"/>
      <c r="S395" s="3"/>
    </row>
    <row r="396" spans="4:19" ht="14.45">
      <c r="D396" s="3"/>
      <c r="I396" s="3"/>
      <c r="N396" s="3"/>
      <c r="S396" s="3"/>
    </row>
    <row r="397" spans="4:19" ht="14.45">
      <c r="D397" s="3"/>
      <c r="I397" s="3"/>
      <c r="N397" s="3"/>
      <c r="S397" s="3"/>
    </row>
    <row r="398" spans="4:19" ht="14.45">
      <c r="D398" s="3"/>
      <c r="I398" s="3"/>
      <c r="N398" s="3"/>
      <c r="S398" s="3"/>
    </row>
    <row r="399" spans="4:19" ht="14.45">
      <c r="D399" s="3"/>
      <c r="I399" s="3"/>
      <c r="N399" s="3"/>
      <c r="S399" s="3"/>
    </row>
    <row r="400" spans="4:19" ht="14.45">
      <c r="D400" s="3"/>
      <c r="I400" s="3"/>
      <c r="N400" s="3"/>
      <c r="S400" s="3"/>
    </row>
    <row r="401" spans="4:19" ht="14.45">
      <c r="D401" s="3"/>
      <c r="I401" s="3"/>
      <c r="N401" s="3"/>
      <c r="S401" s="3"/>
    </row>
    <row r="402" spans="4:19" ht="14.45">
      <c r="D402" s="3"/>
      <c r="I402" s="3"/>
      <c r="N402" s="3"/>
      <c r="S402" s="3"/>
    </row>
    <row r="403" spans="4:19" ht="14.45">
      <c r="D403" s="3"/>
      <c r="I403" s="3"/>
      <c r="N403" s="3"/>
      <c r="S403" s="3"/>
    </row>
    <row r="404" spans="4:19" ht="14.45">
      <c r="D404" s="3"/>
      <c r="I404" s="3"/>
      <c r="N404" s="3"/>
      <c r="S404" s="3"/>
    </row>
    <row r="405" spans="4:19" ht="14.45">
      <c r="D405" s="3"/>
      <c r="I405" s="3"/>
      <c r="N405" s="3"/>
      <c r="S405" s="3"/>
    </row>
    <row r="406" spans="4:19" ht="14.45">
      <c r="D406" s="3"/>
      <c r="I406" s="3"/>
      <c r="N406" s="3"/>
      <c r="S406" s="3"/>
    </row>
    <row r="407" spans="4:19" ht="14.45">
      <c r="D407" s="3"/>
      <c r="I407" s="3"/>
      <c r="N407" s="3"/>
      <c r="S407" s="3"/>
    </row>
    <row r="408" spans="4:19" ht="14.45">
      <c r="D408" s="3"/>
      <c r="I408" s="3"/>
      <c r="N408" s="3"/>
      <c r="S408" s="3"/>
    </row>
    <row r="409" spans="4:19" ht="14.45">
      <c r="D409" s="3"/>
      <c r="I409" s="3"/>
      <c r="N409" s="3"/>
      <c r="S409" s="3"/>
    </row>
    <row r="410" spans="4:19" ht="14.45">
      <c r="D410" s="3"/>
      <c r="I410" s="3"/>
      <c r="N410" s="3"/>
      <c r="S410" s="3"/>
    </row>
    <row r="411" spans="4:19" ht="14.45">
      <c r="D411" s="3"/>
      <c r="I411" s="3"/>
      <c r="N411" s="3"/>
      <c r="S411" s="3"/>
    </row>
    <row r="412" spans="4:19" ht="14.45">
      <c r="D412" s="3"/>
      <c r="I412" s="3"/>
      <c r="N412" s="3"/>
      <c r="S412" s="3"/>
    </row>
    <row r="413" spans="4:19" ht="14.45">
      <c r="D413" s="3"/>
      <c r="I413" s="3"/>
      <c r="N413" s="3"/>
      <c r="S413" s="3"/>
    </row>
    <row r="414" spans="4:19" ht="14.45">
      <c r="D414" s="3"/>
      <c r="I414" s="3"/>
      <c r="N414" s="3"/>
      <c r="S414" s="3"/>
    </row>
    <row r="415" spans="4:19" ht="14.45">
      <c r="D415" s="3"/>
      <c r="I415" s="3"/>
      <c r="N415" s="3"/>
      <c r="S415" s="3"/>
    </row>
    <row r="416" spans="4:19" ht="14.45">
      <c r="D416" s="3"/>
      <c r="I416" s="3"/>
      <c r="N416" s="3"/>
      <c r="S416" s="3"/>
    </row>
    <row r="417" spans="4:19" ht="14.45">
      <c r="D417" s="3"/>
      <c r="I417" s="3"/>
      <c r="N417" s="3"/>
      <c r="S417" s="3"/>
    </row>
    <row r="418" spans="4:19" ht="14.45">
      <c r="D418" s="3"/>
      <c r="I418" s="3"/>
      <c r="N418" s="3"/>
      <c r="S418" s="3"/>
    </row>
    <row r="419" spans="4:19" ht="14.45">
      <c r="D419" s="3"/>
      <c r="I419" s="3"/>
      <c r="N419" s="3"/>
      <c r="S419" s="3"/>
    </row>
    <row r="420" spans="4:19" ht="14.45">
      <c r="D420" s="3"/>
      <c r="I420" s="3"/>
      <c r="N420" s="3"/>
      <c r="S420" s="3"/>
    </row>
    <row r="421" spans="4:19" ht="14.45">
      <c r="D421" s="3"/>
      <c r="I421" s="3"/>
      <c r="N421" s="3"/>
      <c r="S421" s="3"/>
    </row>
    <row r="422" spans="4:19" ht="14.45">
      <c r="D422" s="3"/>
      <c r="I422" s="3"/>
      <c r="N422" s="3"/>
      <c r="S422" s="3"/>
    </row>
    <row r="423" spans="4:19" ht="14.45">
      <c r="D423" s="3"/>
      <c r="I423" s="3"/>
      <c r="N423" s="3"/>
      <c r="S423" s="3"/>
    </row>
    <row r="424" spans="4:19" ht="14.45">
      <c r="D424" s="3"/>
      <c r="I424" s="3"/>
      <c r="N424" s="3"/>
      <c r="S424" s="3"/>
    </row>
    <row r="425" spans="4:19" ht="14.45">
      <c r="D425" s="3"/>
      <c r="I425" s="3"/>
      <c r="N425" s="3"/>
      <c r="S425" s="3"/>
    </row>
    <row r="426" spans="4:19" ht="14.45">
      <c r="D426" s="3"/>
      <c r="I426" s="3"/>
      <c r="N426" s="3"/>
      <c r="S426" s="3"/>
    </row>
    <row r="427" spans="4:19" ht="14.45">
      <c r="D427" s="3"/>
      <c r="I427" s="3"/>
      <c r="N427" s="3"/>
      <c r="S427" s="3"/>
    </row>
    <row r="428" spans="4:19" ht="14.45">
      <c r="D428" s="3"/>
      <c r="I428" s="3"/>
      <c r="N428" s="3"/>
      <c r="S428" s="3"/>
    </row>
    <row r="429" spans="4:19" ht="14.45">
      <c r="D429" s="3"/>
      <c r="I429" s="3"/>
      <c r="N429" s="3"/>
      <c r="S429" s="3"/>
    </row>
    <row r="430" spans="4:19" ht="14.45">
      <c r="D430" s="3"/>
      <c r="I430" s="3"/>
      <c r="N430" s="3"/>
      <c r="S430" s="3"/>
    </row>
    <row r="431" spans="4:19" ht="14.45">
      <c r="D431" s="3"/>
      <c r="I431" s="3"/>
      <c r="N431" s="3"/>
      <c r="S431" s="3"/>
    </row>
    <row r="432" spans="4:19" ht="14.45">
      <c r="D432" s="3"/>
      <c r="I432" s="3"/>
      <c r="N432" s="3"/>
      <c r="S432" s="3"/>
    </row>
    <row r="433" spans="4:19" ht="14.45">
      <c r="D433" s="3"/>
      <c r="I433" s="3"/>
      <c r="N433" s="3"/>
      <c r="S433" s="3"/>
    </row>
    <row r="434" spans="4:19" ht="14.45">
      <c r="D434" s="3"/>
      <c r="I434" s="3"/>
      <c r="N434" s="3"/>
      <c r="S434" s="3"/>
    </row>
    <row r="435" spans="4:19" ht="14.45">
      <c r="D435" s="3"/>
      <c r="I435" s="3"/>
      <c r="N435" s="3"/>
      <c r="S435" s="3"/>
    </row>
    <row r="436" spans="4:19" ht="14.45">
      <c r="D436" s="3"/>
      <c r="I436" s="3"/>
      <c r="N436" s="3"/>
      <c r="S436" s="3"/>
    </row>
    <row r="437" spans="4:19" ht="14.45">
      <c r="D437" s="3"/>
      <c r="I437" s="3"/>
      <c r="N437" s="3"/>
      <c r="S437" s="3"/>
    </row>
    <row r="438" spans="4:19" ht="14.45">
      <c r="D438" s="3"/>
      <c r="I438" s="3"/>
      <c r="N438" s="3"/>
      <c r="S438" s="3"/>
    </row>
    <row r="439" spans="4:19" ht="14.45">
      <c r="D439" s="3"/>
      <c r="I439" s="3"/>
      <c r="N439" s="3"/>
      <c r="S439" s="3"/>
    </row>
    <row r="440" spans="4:19" ht="14.45">
      <c r="D440" s="3"/>
      <c r="I440" s="3"/>
      <c r="N440" s="3"/>
      <c r="S440" s="3"/>
    </row>
    <row r="441" spans="4:19" ht="14.45">
      <c r="D441" s="3"/>
      <c r="I441" s="3"/>
      <c r="N441" s="3"/>
      <c r="S441" s="3"/>
    </row>
    <row r="442" spans="4:19" ht="14.45">
      <c r="D442" s="3"/>
      <c r="I442" s="3"/>
      <c r="N442" s="3"/>
      <c r="S442" s="3"/>
    </row>
    <row r="443" spans="4:19" ht="14.45">
      <c r="D443" s="3"/>
      <c r="I443" s="3"/>
      <c r="N443" s="3"/>
      <c r="S443" s="3"/>
    </row>
    <row r="444" spans="4:19" ht="14.45">
      <c r="D444" s="3"/>
      <c r="I444" s="3"/>
      <c r="N444" s="3"/>
      <c r="S444" s="3"/>
    </row>
    <row r="445" spans="4:19" ht="14.45">
      <c r="D445" s="3"/>
      <c r="I445" s="3"/>
      <c r="N445" s="3"/>
      <c r="S445" s="3"/>
    </row>
    <row r="446" spans="4:19" ht="14.45">
      <c r="D446" s="3"/>
      <c r="I446" s="3"/>
      <c r="N446" s="3"/>
      <c r="S446" s="3"/>
    </row>
    <row r="447" spans="4:19" ht="14.45">
      <c r="D447" s="3"/>
      <c r="I447" s="3"/>
      <c r="N447" s="3"/>
      <c r="S447" s="3"/>
    </row>
    <row r="448" spans="4:19" ht="14.45">
      <c r="D448" s="3"/>
      <c r="I448" s="3"/>
      <c r="N448" s="3"/>
      <c r="S448" s="3"/>
    </row>
    <row r="449" spans="4:19" ht="14.45">
      <c r="D449" s="3"/>
      <c r="I449" s="3"/>
      <c r="N449" s="3"/>
      <c r="S449" s="3"/>
    </row>
    <row r="450" spans="4:19" ht="14.45">
      <c r="D450" s="3"/>
      <c r="I450" s="3"/>
      <c r="N450" s="3"/>
      <c r="S450" s="3"/>
    </row>
    <row r="451" spans="4:19" ht="14.45">
      <c r="D451" s="3"/>
      <c r="I451" s="3"/>
      <c r="N451" s="3"/>
      <c r="S451" s="3"/>
    </row>
    <row r="452" spans="4:19" ht="14.45">
      <c r="D452" s="3"/>
      <c r="I452" s="3"/>
      <c r="N452" s="3"/>
      <c r="S452" s="3"/>
    </row>
    <row r="453" spans="4:19" ht="14.45">
      <c r="D453" s="3"/>
      <c r="I453" s="3"/>
      <c r="N453" s="3"/>
      <c r="S453" s="3"/>
    </row>
    <row r="454" spans="4:19" ht="14.45">
      <c r="D454" s="3"/>
      <c r="I454" s="3"/>
      <c r="N454" s="3"/>
      <c r="S454" s="3"/>
    </row>
    <row r="455" spans="4:19" ht="14.45">
      <c r="D455" s="3"/>
      <c r="I455" s="3"/>
      <c r="N455" s="3"/>
      <c r="S455" s="3"/>
    </row>
    <row r="456" spans="4:19" ht="14.45">
      <c r="D456" s="3"/>
      <c r="I456" s="3"/>
      <c r="N456" s="3"/>
      <c r="S456" s="3"/>
    </row>
    <row r="457" spans="4:19" ht="14.45">
      <c r="D457" s="3"/>
      <c r="I457" s="3"/>
      <c r="N457" s="3"/>
      <c r="S457" s="3"/>
    </row>
    <row r="458" spans="4:19" ht="14.45">
      <c r="D458" s="3"/>
      <c r="I458" s="3"/>
      <c r="N458" s="3"/>
      <c r="S458" s="3"/>
    </row>
    <row r="459" spans="4:19" ht="14.45">
      <c r="D459" s="3"/>
      <c r="I459" s="3"/>
      <c r="N459" s="3"/>
      <c r="S459" s="3"/>
    </row>
    <row r="460" spans="4:19" ht="14.45">
      <c r="D460" s="3"/>
      <c r="I460" s="3"/>
      <c r="N460" s="3"/>
      <c r="S460" s="3"/>
    </row>
    <row r="461" spans="4:19" ht="14.45">
      <c r="D461" s="3"/>
      <c r="I461" s="3"/>
      <c r="N461" s="3"/>
      <c r="S461" s="3"/>
    </row>
    <row r="462" spans="4:19" ht="14.45">
      <c r="D462" s="3"/>
      <c r="I462" s="3"/>
      <c r="N462" s="3"/>
      <c r="S462" s="3"/>
    </row>
    <row r="463" spans="4:19" ht="14.45">
      <c r="D463" s="3"/>
      <c r="I463" s="3"/>
      <c r="N463" s="3"/>
      <c r="S463" s="3"/>
    </row>
    <row r="464" spans="4:19" ht="14.45">
      <c r="D464" s="3"/>
      <c r="I464" s="3"/>
      <c r="N464" s="3"/>
      <c r="S464" s="3"/>
    </row>
    <row r="465" spans="4:19" ht="14.45">
      <c r="D465" s="3"/>
      <c r="I465" s="3"/>
      <c r="N465" s="3"/>
      <c r="S465" s="3"/>
    </row>
    <row r="466" spans="4:19" ht="14.45">
      <c r="D466" s="3"/>
      <c r="I466" s="3"/>
      <c r="N466" s="3"/>
      <c r="S466" s="3"/>
    </row>
    <row r="467" spans="4:19" ht="14.45">
      <c r="D467" s="3"/>
      <c r="I467" s="3"/>
      <c r="N467" s="3"/>
      <c r="S467" s="3"/>
    </row>
    <row r="468" spans="4:19" ht="14.45">
      <c r="D468" s="3"/>
      <c r="I468" s="3"/>
      <c r="N468" s="3"/>
      <c r="S468" s="3"/>
    </row>
    <row r="469" spans="4:19" ht="14.45">
      <c r="D469" s="3"/>
      <c r="I469" s="3"/>
      <c r="N469" s="3"/>
      <c r="S469" s="3"/>
    </row>
    <row r="470" spans="4:19" ht="14.45">
      <c r="D470" s="3"/>
      <c r="I470" s="3"/>
      <c r="N470" s="3"/>
      <c r="S470" s="3"/>
    </row>
    <row r="471" spans="4:19" ht="14.45">
      <c r="D471" s="3"/>
      <c r="I471" s="3"/>
      <c r="N471" s="3"/>
      <c r="S471" s="3"/>
    </row>
    <row r="472" spans="4:19" ht="14.45">
      <c r="D472" s="3"/>
      <c r="I472" s="3"/>
      <c r="N472" s="3"/>
      <c r="S472" s="3"/>
    </row>
    <row r="473" spans="4:19" ht="14.45">
      <c r="D473" s="3"/>
      <c r="I473" s="3"/>
      <c r="N473" s="3"/>
      <c r="S473" s="3"/>
    </row>
    <row r="474" spans="4:19" ht="14.45">
      <c r="D474" s="3"/>
      <c r="I474" s="3"/>
      <c r="N474" s="3"/>
      <c r="S474" s="3"/>
    </row>
    <row r="475" spans="4:19" ht="14.45">
      <c r="D475" s="3"/>
      <c r="I475" s="3"/>
      <c r="N475" s="3"/>
      <c r="S475" s="3"/>
    </row>
    <row r="476" spans="4:19" ht="14.45">
      <c r="D476" s="3"/>
      <c r="I476" s="3"/>
      <c r="N476" s="3"/>
      <c r="S476" s="3"/>
    </row>
    <row r="477" spans="4:19" ht="14.45">
      <c r="D477" s="3"/>
      <c r="I477" s="3"/>
      <c r="N477" s="3"/>
      <c r="S477" s="3"/>
    </row>
    <row r="478" spans="4:19" ht="14.45">
      <c r="D478" s="3"/>
      <c r="I478" s="3"/>
      <c r="N478" s="3"/>
      <c r="S478" s="3"/>
    </row>
    <row r="479" spans="4:19" ht="14.45">
      <c r="D479" s="3"/>
      <c r="I479" s="3"/>
      <c r="N479" s="3"/>
      <c r="S479" s="3"/>
    </row>
    <row r="480" spans="4:19" ht="14.45">
      <c r="D480" s="3"/>
      <c r="I480" s="3"/>
      <c r="N480" s="3"/>
      <c r="S480" s="3"/>
    </row>
    <row r="481" spans="4:19" ht="14.45">
      <c r="D481" s="3"/>
      <c r="I481" s="3"/>
      <c r="N481" s="3"/>
      <c r="S481" s="3"/>
    </row>
    <row r="482" spans="4:19" ht="14.45">
      <c r="D482" s="3"/>
      <c r="I482" s="3"/>
      <c r="N482" s="3"/>
      <c r="S482" s="3"/>
    </row>
    <row r="483" spans="4:19" ht="14.45">
      <c r="D483" s="3"/>
      <c r="I483" s="3"/>
      <c r="N483" s="3"/>
      <c r="S483" s="3"/>
    </row>
    <row r="484" spans="4:19" ht="14.45">
      <c r="D484" s="3"/>
      <c r="I484" s="3"/>
      <c r="N484" s="3"/>
      <c r="S484" s="3"/>
    </row>
    <row r="485" spans="4:19" ht="14.45">
      <c r="D485" s="3"/>
      <c r="I485" s="3"/>
      <c r="N485" s="3"/>
      <c r="S485" s="3"/>
    </row>
    <row r="486" spans="4:19" ht="14.45">
      <c r="D486" s="3"/>
      <c r="I486" s="3"/>
      <c r="N486" s="3"/>
      <c r="S486" s="3"/>
    </row>
    <row r="487" spans="4:19" ht="14.45">
      <c r="D487" s="3"/>
      <c r="I487" s="3"/>
      <c r="N487" s="3"/>
      <c r="S487" s="3"/>
    </row>
    <row r="488" spans="4:19" ht="14.45">
      <c r="D488" s="3"/>
      <c r="I488" s="3"/>
      <c r="N488" s="3"/>
      <c r="S488" s="3"/>
    </row>
    <row r="489" spans="4:19" ht="14.45">
      <c r="D489" s="3"/>
      <c r="I489" s="3"/>
      <c r="N489" s="3"/>
      <c r="S489" s="3"/>
    </row>
    <row r="490" spans="4:19" ht="14.45">
      <c r="D490" s="3"/>
      <c r="I490" s="3"/>
      <c r="N490" s="3"/>
      <c r="S490" s="3"/>
    </row>
    <row r="491" spans="4:19" ht="14.45">
      <c r="D491" s="3"/>
      <c r="I491" s="3"/>
      <c r="N491" s="3"/>
      <c r="S491" s="3"/>
    </row>
    <row r="492" spans="4:19" ht="14.45">
      <c r="D492" s="3"/>
      <c r="I492" s="3"/>
      <c r="N492" s="3"/>
      <c r="S492" s="3"/>
    </row>
    <row r="493" spans="4:19" ht="14.45">
      <c r="D493" s="3"/>
      <c r="I493" s="3"/>
      <c r="N493" s="3"/>
      <c r="S493" s="3"/>
    </row>
    <row r="494" spans="4:19" ht="14.45">
      <c r="D494" s="3"/>
      <c r="I494" s="3"/>
      <c r="N494" s="3"/>
      <c r="S494" s="3"/>
    </row>
    <row r="495" spans="4:19" ht="14.45">
      <c r="D495" s="3"/>
      <c r="I495" s="3"/>
      <c r="N495" s="3"/>
      <c r="S495" s="3"/>
    </row>
    <row r="496" spans="4:19" ht="14.45">
      <c r="D496" s="3"/>
      <c r="I496" s="3"/>
      <c r="N496" s="3"/>
      <c r="S496" s="3"/>
    </row>
    <row r="497" spans="4:19" ht="14.45">
      <c r="D497" s="3"/>
      <c r="I497" s="3"/>
      <c r="N497" s="3"/>
      <c r="S497" s="3"/>
    </row>
    <row r="498" spans="4:19" ht="14.45">
      <c r="D498" s="3"/>
      <c r="I498" s="3"/>
      <c r="N498" s="3"/>
      <c r="S498" s="3"/>
    </row>
    <row r="499" spans="4:19" ht="14.45">
      <c r="D499" s="3"/>
      <c r="I499" s="3"/>
      <c r="N499" s="3"/>
      <c r="S499" s="3"/>
    </row>
    <row r="500" spans="4:19" ht="14.45">
      <c r="D500" s="3"/>
      <c r="I500" s="3"/>
      <c r="N500" s="3"/>
      <c r="S500" s="3"/>
    </row>
    <row r="501" spans="4:19" ht="14.45">
      <c r="D501" s="3"/>
      <c r="I501" s="3"/>
      <c r="N501" s="3"/>
      <c r="S501" s="3"/>
    </row>
    <row r="502" spans="4:19" ht="14.45">
      <c r="D502" s="3"/>
      <c r="I502" s="3"/>
      <c r="N502" s="3"/>
      <c r="S502" s="3"/>
    </row>
    <row r="503" spans="4:19" ht="14.45">
      <c r="D503" s="3"/>
      <c r="I503" s="3"/>
      <c r="N503" s="3"/>
      <c r="S503" s="3"/>
    </row>
    <row r="504" spans="4:19" ht="14.45">
      <c r="D504" s="3"/>
      <c r="I504" s="3"/>
      <c r="N504" s="3"/>
      <c r="S504" s="3"/>
    </row>
    <row r="505" spans="4:19" ht="14.45">
      <c r="D505" s="3"/>
      <c r="I505" s="3"/>
      <c r="N505" s="3"/>
      <c r="S505" s="3"/>
    </row>
    <row r="506" spans="4:19" ht="14.45">
      <c r="D506" s="3"/>
      <c r="I506" s="3"/>
      <c r="N506" s="3"/>
      <c r="S506" s="3"/>
    </row>
    <row r="507" spans="4:19" ht="14.45">
      <c r="D507" s="3"/>
      <c r="I507" s="3"/>
      <c r="N507" s="3"/>
      <c r="S507" s="3"/>
    </row>
    <row r="508" spans="4:19" ht="14.45">
      <c r="D508" s="3"/>
      <c r="I508" s="3"/>
      <c r="N508" s="3"/>
      <c r="S508" s="3"/>
    </row>
    <row r="509" spans="4:19" ht="14.45">
      <c r="D509" s="3"/>
      <c r="I509" s="3"/>
      <c r="N509" s="3"/>
      <c r="S509" s="3"/>
    </row>
    <row r="510" spans="4:19" ht="14.45">
      <c r="D510" s="3"/>
      <c r="I510" s="3"/>
      <c r="N510" s="3"/>
      <c r="S510" s="3"/>
    </row>
    <row r="511" spans="4:19" ht="14.45">
      <c r="D511" s="3"/>
      <c r="I511" s="3"/>
      <c r="N511" s="3"/>
      <c r="S511" s="3"/>
    </row>
    <row r="512" spans="4:19" ht="14.45">
      <c r="D512" s="3"/>
      <c r="I512" s="3"/>
      <c r="N512" s="3"/>
      <c r="S512" s="3"/>
    </row>
    <row r="513" spans="4:19" ht="14.45">
      <c r="D513" s="3"/>
      <c r="I513" s="3"/>
      <c r="N513" s="3"/>
      <c r="S513" s="3"/>
    </row>
    <row r="514" spans="4:19" ht="14.45">
      <c r="D514" s="3"/>
      <c r="I514" s="3"/>
      <c r="N514" s="3"/>
      <c r="S514" s="3"/>
    </row>
    <row r="515" spans="4:19" ht="14.45">
      <c r="D515" s="3"/>
      <c r="I515" s="3"/>
      <c r="N515" s="3"/>
      <c r="S515" s="3"/>
    </row>
    <row r="516" spans="4:19" ht="14.45">
      <c r="D516" s="3"/>
      <c r="I516" s="3"/>
      <c r="N516" s="3"/>
      <c r="S516" s="3"/>
    </row>
    <row r="517" spans="4:19" ht="14.45">
      <c r="D517" s="3"/>
      <c r="I517" s="3"/>
      <c r="N517" s="3"/>
      <c r="S517" s="3"/>
    </row>
    <row r="518" spans="4:19" ht="14.45">
      <c r="D518" s="3"/>
      <c r="I518" s="3"/>
      <c r="N518" s="3"/>
      <c r="S518" s="3"/>
    </row>
    <row r="519" spans="4:19" ht="14.45">
      <c r="D519" s="3"/>
      <c r="I519" s="3"/>
      <c r="N519" s="3"/>
      <c r="S519" s="3"/>
    </row>
    <row r="520" spans="4:19" ht="14.45">
      <c r="D520" s="3"/>
      <c r="I520" s="3"/>
      <c r="N520" s="3"/>
      <c r="S520" s="3"/>
    </row>
    <row r="521" spans="4:19" ht="14.45">
      <c r="D521" s="3"/>
      <c r="I521" s="3"/>
      <c r="N521" s="3"/>
      <c r="S521" s="3"/>
    </row>
    <row r="522" spans="4:19" ht="14.45">
      <c r="D522" s="3"/>
      <c r="I522" s="3"/>
      <c r="N522" s="3"/>
      <c r="S522" s="3"/>
    </row>
    <row r="523" spans="4:19" ht="14.45">
      <c r="D523" s="3"/>
      <c r="I523" s="3"/>
      <c r="N523" s="3"/>
      <c r="S523" s="3"/>
    </row>
    <row r="524" spans="4:19" ht="14.45">
      <c r="D524" s="3"/>
      <c r="I524" s="3"/>
      <c r="N524" s="3"/>
      <c r="S524" s="3"/>
    </row>
    <row r="525" spans="4:19" ht="14.45">
      <c r="D525" s="3"/>
      <c r="I525" s="3"/>
      <c r="N525" s="3"/>
      <c r="S525" s="3"/>
    </row>
    <row r="526" spans="4:19" ht="14.45">
      <c r="D526" s="3"/>
      <c r="I526" s="3"/>
      <c r="N526" s="3"/>
      <c r="S526" s="3"/>
    </row>
    <row r="527" spans="4:19" ht="14.45">
      <c r="D527" s="3"/>
      <c r="I527" s="3"/>
      <c r="N527" s="3"/>
      <c r="S527" s="3"/>
    </row>
    <row r="528" spans="4:19" ht="14.45">
      <c r="D528" s="3"/>
      <c r="I528" s="3"/>
      <c r="N528" s="3"/>
      <c r="S528" s="3"/>
    </row>
    <row r="529" spans="4:19" ht="14.45">
      <c r="D529" s="3"/>
      <c r="I529" s="3"/>
      <c r="N529" s="3"/>
      <c r="S529" s="3"/>
    </row>
    <row r="530" spans="4:19" ht="14.45">
      <c r="D530" s="3"/>
      <c r="I530" s="3"/>
      <c r="N530" s="3"/>
      <c r="S530" s="3"/>
    </row>
    <row r="531" spans="4:19" ht="14.45">
      <c r="D531" s="3"/>
      <c r="I531" s="3"/>
      <c r="N531" s="3"/>
      <c r="S531" s="3"/>
    </row>
    <row r="532" spans="4:19" ht="14.45">
      <c r="D532" s="3"/>
      <c r="I532" s="3"/>
      <c r="N532" s="3"/>
      <c r="S532" s="3"/>
    </row>
    <row r="533" spans="4:19" ht="14.45">
      <c r="D533" s="3"/>
      <c r="I533" s="3"/>
      <c r="N533" s="3"/>
      <c r="S533" s="3"/>
    </row>
    <row r="534" spans="4:19" ht="14.45">
      <c r="D534" s="3"/>
      <c r="I534" s="3"/>
      <c r="N534" s="3"/>
      <c r="S534" s="3"/>
    </row>
    <row r="535" spans="4:19" ht="14.45">
      <c r="D535" s="3"/>
      <c r="I535" s="3"/>
      <c r="N535" s="3"/>
      <c r="S535" s="3"/>
    </row>
    <row r="536" spans="4:19" ht="14.45">
      <c r="D536" s="3"/>
      <c r="I536" s="3"/>
      <c r="N536" s="3"/>
      <c r="S536" s="3"/>
    </row>
    <row r="537" spans="4:19" ht="14.45">
      <c r="D537" s="3"/>
      <c r="I537" s="3"/>
      <c r="N537" s="3"/>
      <c r="S537" s="3"/>
    </row>
    <row r="538" spans="4:19" ht="14.45">
      <c r="D538" s="3"/>
      <c r="I538" s="3"/>
      <c r="N538" s="3"/>
      <c r="S538" s="3"/>
    </row>
    <row r="539" spans="4:19" ht="14.45">
      <c r="D539" s="3"/>
      <c r="I539" s="3"/>
      <c r="N539" s="3"/>
      <c r="S539" s="3"/>
    </row>
    <row r="540" spans="4:19" ht="14.45">
      <c r="D540" s="3"/>
      <c r="I540" s="3"/>
      <c r="N540" s="3"/>
      <c r="S540" s="3"/>
    </row>
    <row r="541" spans="4:19" ht="14.45">
      <c r="D541" s="3"/>
      <c r="I541" s="3"/>
      <c r="N541" s="3"/>
      <c r="S541" s="3"/>
    </row>
    <row r="542" spans="4:19" ht="14.45">
      <c r="D542" s="3"/>
      <c r="I542" s="3"/>
      <c r="N542" s="3"/>
      <c r="S542" s="3"/>
    </row>
    <row r="543" spans="4:19" ht="14.45">
      <c r="D543" s="3"/>
      <c r="I543" s="3"/>
      <c r="N543" s="3"/>
      <c r="S543" s="3"/>
    </row>
    <row r="544" spans="4:19" ht="14.45">
      <c r="D544" s="3"/>
      <c r="I544" s="3"/>
      <c r="N544" s="3"/>
      <c r="S544" s="3"/>
    </row>
    <row r="545" spans="4:19" ht="14.45">
      <c r="D545" s="3"/>
      <c r="I545" s="3"/>
      <c r="N545" s="3"/>
      <c r="S545" s="3"/>
    </row>
    <row r="546" spans="4:19" ht="14.45">
      <c r="D546" s="3"/>
      <c r="I546" s="3"/>
      <c r="N546" s="3"/>
      <c r="S546" s="3"/>
    </row>
    <row r="547" spans="4:19" ht="14.45">
      <c r="D547" s="3"/>
      <c r="I547" s="3"/>
      <c r="N547" s="3"/>
      <c r="S547" s="3"/>
    </row>
    <row r="548" spans="4:19" ht="14.45">
      <c r="D548" s="3"/>
      <c r="I548" s="3"/>
      <c r="N548" s="3"/>
      <c r="S548" s="3"/>
    </row>
    <row r="549" spans="4:19" ht="14.45">
      <c r="D549" s="3"/>
      <c r="I549" s="3"/>
      <c r="N549" s="3"/>
      <c r="S549" s="3"/>
    </row>
    <row r="550" spans="4:19" ht="14.45">
      <c r="D550" s="3"/>
      <c r="I550" s="3"/>
      <c r="N550" s="3"/>
      <c r="S550" s="3"/>
    </row>
    <row r="551" spans="4:19" ht="14.45">
      <c r="D551" s="3"/>
      <c r="I551" s="3"/>
      <c r="N551" s="3"/>
      <c r="S551" s="3"/>
    </row>
    <row r="552" spans="4:19" ht="14.45">
      <c r="D552" s="3"/>
      <c r="I552" s="3"/>
      <c r="N552" s="3"/>
      <c r="S552" s="3"/>
    </row>
    <row r="553" spans="4:19" ht="14.45">
      <c r="D553" s="3"/>
      <c r="I553" s="3"/>
      <c r="N553" s="3"/>
      <c r="S553" s="3"/>
    </row>
    <row r="554" spans="4:19" ht="14.45">
      <c r="D554" s="3"/>
      <c r="I554" s="3"/>
      <c r="N554" s="3"/>
      <c r="S554" s="3"/>
    </row>
    <row r="555" spans="4:19" ht="14.45">
      <c r="D555" s="3"/>
      <c r="I555" s="3"/>
      <c r="N555" s="3"/>
      <c r="S555" s="3"/>
    </row>
    <row r="556" spans="4:19" ht="14.45">
      <c r="D556" s="3"/>
      <c r="I556" s="3"/>
      <c r="N556" s="3"/>
      <c r="S556" s="3"/>
    </row>
    <row r="557" spans="4:19" ht="14.45">
      <c r="D557" s="3"/>
      <c r="I557" s="3"/>
      <c r="N557" s="3"/>
      <c r="S557" s="3"/>
    </row>
    <row r="558" spans="4:19" ht="14.45">
      <c r="D558" s="3"/>
      <c r="I558" s="3"/>
      <c r="N558" s="3"/>
      <c r="S558" s="3"/>
    </row>
    <row r="559" spans="4:19" ht="14.45">
      <c r="D559" s="3"/>
      <c r="I559" s="3"/>
      <c r="N559" s="3"/>
      <c r="S559" s="3"/>
    </row>
    <row r="560" spans="4:19" ht="14.45">
      <c r="D560" s="3"/>
      <c r="I560" s="3"/>
      <c r="N560" s="3"/>
      <c r="S560" s="3"/>
    </row>
    <row r="561" spans="4:19" ht="14.45">
      <c r="D561" s="3"/>
      <c r="I561" s="3"/>
      <c r="N561" s="3"/>
      <c r="S561" s="3"/>
    </row>
    <row r="562" spans="4:19" ht="14.45">
      <c r="D562" s="3"/>
      <c r="I562" s="3"/>
      <c r="N562" s="3"/>
      <c r="S562" s="3"/>
    </row>
    <row r="563" spans="4:19" ht="14.45">
      <c r="D563" s="3"/>
      <c r="I563" s="3"/>
      <c r="N563" s="3"/>
      <c r="S563" s="3"/>
    </row>
    <row r="564" spans="4:19" ht="14.45">
      <c r="D564" s="3"/>
      <c r="I564" s="3"/>
      <c r="N564" s="3"/>
      <c r="S564" s="3"/>
    </row>
    <row r="565" spans="4:19" ht="14.45">
      <c r="D565" s="3"/>
      <c r="I565" s="3"/>
      <c r="N565" s="3"/>
      <c r="S565" s="3"/>
    </row>
    <row r="566" spans="4:19" ht="14.45">
      <c r="D566" s="3"/>
      <c r="I566" s="3"/>
      <c r="N566" s="3"/>
      <c r="S566" s="3"/>
    </row>
    <row r="567" spans="4:19" ht="14.45">
      <c r="D567" s="3"/>
      <c r="I567" s="3"/>
      <c r="N567" s="3"/>
      <c r="S567" s="3"/>
    </row>
    <row r="568" spans="4:19" ht="14.45">
      <c r="D568" s="3"/>
      <c r="I568" s="3"/>
      <c r="N568" s="3"/>
      <c r="S568" s="3"/>
    </row>
    <row r="569" spans="4:19" ht="14.45">
      <c r="D569" s="3"/>
      <c r="I569" s="3"/>
      <c r="N569" s="3"/>
      <c r="S569" s="3"/>
    </row>
    <row r="570" spans="4:19" ht="14.45">
      <c r="D570" s="3"/>
      <c r="I570" s="3"/>
      <c r="N570" s="3"/>
      <c r="S570" s="3"/>
    </row>
    <row r="571" spans="4:19" ht="14.45">
      <c r="D571" s="3"/>
      <c r="I571" s="3"/>
      <c r="N571" s="3"/>
      <c r="S571" s="3"/>
    </row>
    <row r="572" spans="4:19" ht="14.45">
      <c r="D572" s="3"/>
      <c r="I572" s="3"/>
      <c r="N572" s="3"/>
      <c r="S572" s="3"/>
    </row>
    <row r="573" spans="4:19" ht="14.45">
      <c r="D573" s="3"/>
      <c r="I573" s="3"/>
      <c r="N573" s="3"/>
      <c r="S573" s="3"/>
    </row>
    <row r="574" spans="4:19" ht="14.45">
      <c r="D574" s="3"/>
      <c r="I574" s="3"/>
      <c r="N574" s="3"/>
      <c r="S574" s="3"/>
    </row>
    <row r="575" spans="4:19" ht="14.45">
      <c r="D575" s="3"/>
      <c r="I575" s="3"/>
      <c r="N575" s="3"/>
      <c r="S575" s="3"/>
    </row>
    <row r="576" spans="4:19" ht="14.45">
      <c r="D576" s="3"/>
      <c r="I576" s="3"/>
      <c r="N576" s="3"/>
      <c r="S576" s="3"/>
    </row>
    <row r="577" spans="4:19" ht="14.45">
      <c r="D577" s="3"/>
      <c r="I577" s="3"/>
      <c r="N577" s="3"/>
      <c r="S577" s="3"/>
    </row>
    <row r="578" spans="4:19" ht="14.45">
      <c r="D578" s="3"/>
      <c r="I578" s="3"/>
      <c r="N578" s="3"/>
      <c r="S578" s="3"/>
    </row>
    <row r="579" spans="4:19" ht="14.45">
      <c r="D579" s="3"/>
      <c r="I579" s="3"/>
      <c r="N579" s="3"/>
      <c r="S579" s="3"/>
    </row>
    <row r="580" spans="4:19" ht="14.45">
      <c r="D580" s="3"/>
      <c r="I580" s="3"/>
      <c r="N580" s="3"/>
      <c r="S580" s="3"/>
    </row>
    <row r="581" spans="4:19" ht="14.45">
      <c r="D581" s="3"/>
      <c r="I581" s="3"/>
      <c r="N581" s="3"/>
      <c r="S581" s="3"/>
    </row>
    <row r="582" spans="4:19" ht="14.45">
      <c r="D582" s="3"/>
      <c r="I582" s="3"/>
      <c r="N582" s="3"/>
      <c r="S582" s="3"/>
    </row>
    <row r="583" spans="4:19" ht="14.45">
      <c r="D583" s="3"/>
      <c r="I583" s="3"/>
      <c r="N583" s="3"/>
      <c r="S583" s="3"/>
    </row>
    <row r="584" spans="4:19" ht="14.45">
      <c r="D584" s="3"/>
      <c r="I584" s="3"/>
      <c r="N584" s="3"/>
      <c r="S584" s="3"/>
    </row>
    <row r="585" spans="4:19" ht="14.45">
      <c r="D585" s="3"/>
      <c r="I585" s="3"/>
      <c r="N585" s="3"/>
      <c r="S585" s="3"/>
    </row>
    <row r="586" spans="4:19" ht="14.45">
      <c r="D586" s="3"/>
      <c r="I586" s="3"/>
      <c r="N586" s="3"/>
      <c r="S586" s="3"/>
    </row>
    <row r="587" spans="4:19" ht="14.45">
      <c r="D587" s="3"/>
      <c r="I587" s="3"/>
      <c r="N587" s="3"/>
      <c r="S587" s="3"/>
    </row>
    <row r="588" spans="4:19" ht="14.45">
      <c r="D588" s="3"/>
      <c r="I588" s="3"/>
      <c r="N588" s="3"/>
      <c r="S588" s="3"/>
    </row>
    <row r="589" spans="4:19" ht="14.45">
      <c r="D589" s="3"/>
      <c r="I589" s="3"/>
      <c r="N589" s="3"/>
      <c r="S589" s="3"/>
    </row>
    <row r="590" spans="4:19" ht="14.45">
      <c r="D590" s="3"/>
      <c r="I590" s="3"/>
      <c r="N590" s="3"/>
      <c r="S590" s="3"/>
    </row>
    <row r="591" spans="4:19" ht="14.45">
      <c r="D591" s="3"/>
      <c r="I591" s="3"/>
      <c r="N591" s="3"/>
      <c r="S591" s="3"/>
    </row>
    <row r="592" spans="4:19" ht="14.45">
      <c r="D592" s="3"/>
      <c r="I592" s="3"/>
      <c r="N592" s="3"/>
      <c r="S592" s="3"/>
    </row>
    <row r="593" spans="4:19" ht="14.45">
      <c r="D593" s="3"/>
      <c r="I593" s="3"/>
      <c r="N593" s="3"/>
      <c r="S593" s="3"/>
    </row>
    <row r="594" spans="4:19" ht="14.45">
      <c r="D594" s="3"/>
      <c r="I594" s="3"/>
      <c r="N594" s="3"/>
      <c r="S594" s="3"/>
    </row>
    <row r="595" spans="4:19" ht="14.45">
      <c r="D595" s="3"/>
      <c r="I595" s="3"/>
      <c r="N595" s="3"/>
      <c r="S595" s="3"/>
    </row>
    <row r="596" spans="4:19" ht="14.45">
      <c r="D596" s="3"/>
      <c r="I596" s="3"/>
      <c r="N596" s="3"/>
      <c r="S596" s="3"/>
    </row>
    <row r="597" spans="4:19" ht="14.45">
      <c r="D597" s="3"/>
      <c r="I597" s="3"/>
      <c r="N597" s="3"/>
      <c r="S597" s="3"/>
    </row>
    <row r="598" spans="4:19" ht="14.45">
      <c r="D598" s="3"/>
      <c r="I598" s="3"/>
      <c r="N598" s="3"/>
      <c r="S598" s="3"/>
    </row>
    <row r="599" spans="4:19" ht="14.45">
      <c r="D599" s="3"/>
      <c r="I599" s="3"/>
      <c r="N599" s="3"/>
      <c r="S599" s="3"/>
    </row>
    <row r="600" spans="4:19" ht="14.45">
      <c r="D600" s="3"/>
      <c r="I600" s="3"/>
      <c r="N600" s="3"/>
      <c r="S600" s="3"/>
    </row>
    <row r="601" spans="4:19" ht="14.45">
      <c r="D601" s="3"/>
      <c r="I601" s="3"/>
      <c r="N601" s="3"/>
      <c r="S601" s="3"/>
    </row>
    <row r="602" spans="4:19" ht="14.45">
      <c r="D602" s="3"/>
      <c r="I602" s="3"/>
      <c r="N602" s="3"/>
      <c r="S602" s="3"/>
    </row>
    <row r="603" spans="4:19" ht="14.45">
      <c r="D603" s="3"/>
      <c r="I603" s="3"/>
      <c r="N603" s="3"/>
      <c r="S603" s="3"/>
    </row>
    <row r="604" spans="4:19" ht="14.45">
      <c r="D604" s="3"/>
      <c r="I604" s="3"/>
      <c r="N604" s="3"/>
      <c r="S604" s="3"/>
    </row>
    <row r="605" spans="4:19" ht="14.45">
      <c r="D605" s="3"/>
      <c r="I605" s="3"/>
      <c r="N605" s="3"/>
      <c r="S605" s="3"/>
    </row>
    <row r="606" spans="4:19" ht="14.45">
      <c r="D606" s="3"/>
      <c r="I606" s="3"/>
      <c r="N606" s="3"/>
      <c r="S606" s="3"/>
    </row>
    <row r="607" spans="4:19" ht="14.45">
      <c r="D607" s="3"/>
      <c r="I607" s="3"/>
      <c r="N607" s="3"/>
      <c r="S607" s="3"/>
    </row>
    <row r="608" spans="4:19" ht="14.45">
      <c r="D608" s="3"/>
      <c r="I608" s="3"/>
      <c r="N608" s="3"/>
      <c r="S608" s="3"/>
    </row>
    <row r="609" spans="4:19" ht="14.45">
      <c r="D609" s="3"/>
      <c r="I609" s="3"/>
      <c r="N609" s="3"/>
      <c r="S609" s="3"/>
    </row>
    <row r="610" spans="4:19" ht="14.45">
      <c r="D610" s="3"/>
      <c r="I610" s="3"/>
      <c r="N610" s="3"/>
      <c r="S610" s="3"/>
    </row>
    <row r="611" spans="4:19" ht="14.45">
      <c r="D611" s="3"/>
      <c r="I611" s="3"/>
      <c r="N611" s="3"/>
      <c r="S611" s="3"/>
    </row>
    <row r="612" spans="4:19" ht="14.45">
      <c r="D612" s="3"/>
      <c r="I612" s="3"/>
      <c r="N612" s="3"/>
      <c r="S612" s="3"/>
    </row>
    <row r="613" spans="4:19" ht="14.45">
      <c r="D613" s="3"/>
      <c r="I613" s="3"/>
      <c r="N613" s="3"/>
      <c r="S613" s="3"/>
    </row>
    <row r="614" spans="4:19" ht="14.45">
      <c r="D614" s="3"/>
      <c r="I614" s="3"/>
      <c r="N614" s="3"/>
      <c r="S614" s="3"/>
    </row>
    <row r="615" spans="4:19" ht="14.45">
      <c r="D615" s="3"/>
      <c r="I615" s="3"/>
      <c r="N615" s="3"/>
      <c r="S615" s="3"/>
    </row>
    <row r="616" spans="4:19" ht="14.45">
      <c r="D616" s="3"/>
      <c r="I616" s="3"/>
      <c r="N616" s="3"/>
      <c r="S616" s="3"/>
    </row>
    <row r="617" spans="4:19" ht="14.45">
      <c r="D617" s="3"/>
      <c r="I617" s="3"/>
      <c r="N617" s="3"/>
      <c r="S617" s="3"/>
    </row>
    <row r="618" spans="4:19" ht="14.45">
      <c r="D618" s="3"/>
      <c r="I618" s="3"/>
      <c r="N618" s="3"/>
      <c r="S618" s="3"/>
    </row>
    <row r="619" spans="4:19" ht="14.45">
      <c r="D619" s="3"/>
      <c r="I619" s="3"/>
      <c r="N619" s="3"/>
      <c r="S619" s="3"/>
    </row>
    <row r="620" spans="4:19" ht="14.45">
      <c r="D620" s="3"/>
      <c r="I620" s="3"/>
      <c r="N620" s="3"/>
      <c r="S620" s="3"/>
    </row>
    <row r="621" spans="4:19" ht="14.45">
      <c r="D621" s="3"/>
      <c r="I621" s="3"/>
      <c r="N621" s="3"/>
      <c r="S621" s="3"/>
    </row>
    <row r="622" spans="4:19" ht="14.45">
      <c r="D622" s="3"/>
      <c r="I622" s="3"/>
      <c r="N622" s="3"/>
      <c r="S622" s="3"/>
    </row>
    <row r="623" spans="4:19" ht="14.45">
      <c r="D623" s="3"/>
      <c r="I623" s="3"/>
      <c r="N623" s="3"/>
      <c r="S623" s="3"/>
    </row>
    <row r="624" spans="4:19" ht="14.45">
      <c r="D624" s="3"/>
      <c r="I624" s="3"/>
      <c r="N624" s="3"/>
      <c r="S624" s="3"/>
    </row>
    <row r="625" spans="4:19" ht="14.45">
      <c r="D625" s="3"/>
      <c r="I625" s="3"/>
      <c r="N625" s="3"/>
      <c r="S625" s="3"/>
    </row>
    <row r="626" spans="4:19" ht="14.45">
      <c r="D626" s="3"/>
      <c r="I626" s="3"/>
      <c r="N626" s="3"/>
      <c r="S626" s="3"/>
    </row>
    <row r="627" spans="4:19" ht="14.45">
      <c r="D627" s="3"/>
      <c r="I627" s="3"/>
      <c r="N627" s="3"/>
      <c r="S627" s="3"/>
    </row>
    <row r="628" spans="4:19" ht="14.45">
      <c r="D628" s="3"/>
      <c r="I628" s="3"/>
      <c r="N628" s="3"/>
      <c r="S628" s="3"/>
    </row>
    <row r="629" spans="4:19" ht="14.45">
      <c r="D629" s="3"/>
      <c r="I629" s="3"/>
      <c r="N629" s="3"/>
      <c r="S629" s="3"/>
    </row>
    <row r="630" spans="4:19" ht="14.45">
      <c r="D630" s="3"/>
      <c r="I630" s="3"/>
      <c r="N630" s="3"/>
      <c r="S630" s="3"/>
    </row>
    <row r="631" spans="4:19" ht="14.45">
      <c r="D631" s="3"/>
      <c r="I631" s="3"/>
      <c r="N631" s="3"/>
      <c r="S631" s="3"/>
    </row>
    <row r="632" spans="4:19" ht="14.45">
      <c r="D632" s="3"/>
      <c r="I632" s="3"/>
      <c r="N632" s="3"/>
      <c r="S632" s="3"/>
    </row>
    <row r="633" spans="4:19" ht="14.45">
      <c r="D633" s="3"/>
      <c r="I633" s="3"/>
      <c r="N633" s="3"/>
      <c r="S633" s="3"/>
    </row>
    <row r="634" spans="4:19" ht="14.45">
      <c r="D634" s="3"/>
      <c r="I634" s="3"/>
      <c r="N634" s="3"/>
      <c r="S634" s="3"/>
    </row>
    <row r="635" spans="4:19" ht="14.45">
      <c r="D635" s="3"/>
      <c r="I635" s="3"/>
      <c r="N635" s="3"/>
      <c r="S635" s="3"/>
    </row>
    <row r="636" spans="4:19" ht="14.45">
      <c r="D636" s="3"/>
      <c r="I636" s="3"/>
      <c r="N636" s="3"/>
      <c r="S636" s="3"/>
    </row>
    <row r="637" spans="4:19" ht="14.45">
      <c r="D637" s="3"/>
      <c r="I637" s="3"/>
      <c r="N637" s="3"/>
      <c r="S637" s="3"/>
    </row>
    <row r="638" spans="4:19" ht="14.45">
      <c r="D638" s="3"/>
      <c r="I638" s="3"/>
      <c r="N638" s="3"/>
      <c r="S638" s="3"/>
    </row>
    <row r="639" spans="4:19" ht="14.45">
      <c r="D639" s="3"/>
      <c r="I639" s="3"/>
      <c r="N639" s="3"/>
      <c r="S639" s="3"/>
    </row>
    <row r="640" spans="4:19" ht="14.45">
      <c r="D640" s="3"/>
      <c r="I640" s="3"/>
      <c r="N640" s="3"/>
      <c r="S640" s="3"/>
    </row>
    <row r="641" spans="4:19" ht="14.45">
      <c r="D641" s="3"/>
      <c r="I641" s="3"/>
      <c r="N641" s="3"/>
      <c r="S641" s="3"/>
    </row>
    <row r="642" spans="4:19" ht="14.45">
      <c r="D642" s="3"/>
      <c r="I642" s="3"/>
      <c r="N642" s="3"/>
      <c r="S642" s="3"/>
    </row>
    <row r="643" spans="4:19" ht="14.45">
      <c r="D643" s="3"/>
      <c r="I643" s="3"/>
      <c r="N643" s="3"/>
      <c r="S643" s="3"/>
    </row>
    <row r="644" spans="4:19" ht="14.45">
      <c r="D644" s="3"/>
      <c r="I644" s="3"/>
      <c r="N644" s="3"/>
      <c r="S644" s="3"/>
    </row>
    <row r="645" spans="4:19" ht="14.45">
      <c r="D645" s="3"/>
      <c r="I645" s="3"/>
      <c r="N645" s="3"/>
      <c r="S645" s="3"/>
    </row>
    <row r="646" spans="4:19" ht="14.45">
      <c r="D646" s="3"/>
      <c r="I646" s="3"/>
      <c r="N646" s="3"/>
      <c r="S646" s="3"/>
    </row>
    <row r="647" spans="4:19" ht="14.45">
      <c r="D647" s="3"/>
      <c r="I647" s="3"/>
      <c r="N647" s="3"/>
      <c r="S647" s="3"/>
    </row>
    <row r="648" spans="4:19" ht="14.45">
      <c r="D648" s="3"/>
      <c r="I648" s="3"/>
      <c r="N648" s="3"/>
      <c r="S648" s="3"/>
    </row>
    <row r="649" spans="4:19" ht="14.45">
      <c r="D649" s="3"/>
      <c r="I649" s="3"/>
      <c r="N649" s="3"/>
      <c r="S649" s="3"/>
    </row>
    <row r="650" spans="4:19" ht="14.45">
      <c r="D650" s="3"/>
      <c r="I650" s="3"/>
      <c r="N650" s="3"/>
      <c r="S650" s="3"/>
    </row>
    <row r="651" spans="4:19" ht="14.45">
      <c r="D651" s="3"/>
      <c r="I651" s="3"/>
      <c r="N651" s="3"/>
      <c r="S651" s="3"/>
    </row>
    <row r="652" spans="4:19" ht="14.45">
      <c r="D652" s="3"/>
      <c r="I652" s="3"/>
      <c r="N652" s="3"/>
      <c r="S652" s="3"/>
    </row>
    <row r="653" spans="4:19" ht="14.45">
      <c r="D653" s="3"/>
      <c r="I653" s="3"/>
      <c r="N653" s="3"/>
      <c r="S653" s="3"/>
    </row>
    <row r="654" spans="4:19" ht="14.45">
      <c r="D654" s="3"/>
      <c r="I654" s="3"/>
      <c r="N654" s="3"/>
      <c r="S654" s="3"/>
    </row>
    <row r="655" spans="4:19" ht="14.45">
      <c r="D655" s="3"/>
      <c r="I655" s="3"/>
      <c r="N655" s="3"/>
      <c r="S655" s="3"/>
    </row>
    <row r="656" spans="4:19" ht="14.45">
      <c r="D656" s="3"/>
      <c r="I656" s="3"/>
      <c r="N656" s="3"/>
      <c r="S656" s="3"/>
    </row>
    <row r="657" spans="4:19" ht="14.45">
      <c r="D657" s="3"/>
      <c r="I657" s="3"/>
      <c r="N657" s="3"/>
      <c r="S657" s="3"/>
    </row>
    <row r="658" spans="4:19" ht="14.45">
      <c r="D658" s="3"/>
      <c r="I658" s="3"/>
      <c r="N658" s="3"/>
      <c r="S658" s="3"/>
    </row>
    <row r="659" spans="4:19" ht="14.45">
      <c r="D659" s="3"/>
      <c r="I659" s="3"/>
      <c r="N659" s="3"/>
      <c r="S659" s="3"/>
    </row>
    <row r="660" spans="4:19" ht="14.45">
      <c r="D660" s="3"/>
      <c r="I660" s="3"/>
      <c r="N660" s="3"/>
      <c r="S660" s="3"/>
    </row>
    <row r="661" spans="4:19" ht="14.45">
      <c r="D661" s="3"/>
      <c r="I661" s="3"/>
      <c r="N661" s="3"/>
      <c r="S661" s="3"/>
    </row>
    <row r="662" spans="4:19" ht="14.45">
      <c r="D662" s="3"/>
      <c r="I662" s="3"/>
      <c r="N662" s="3"/>
      <c r="S662" s="3"/>
    </row>
    <row r="663" spans="4:19" ht="14.45">
      <c r="D663" s="3"/>
      <c r="I663" s="3"/>
      <c r="N663" s="3"/>
      <c r="S663" s="3"/>
    </row>
    <row r="664" spans="4:19" ht="14.45">
      <c r="D664" s="3"/>
      <c r="I664" s="3"/>
      <c r="N664" s="3"/>
      <c r="S664" s="3"/>
    </row>
    <row r="665" spans="4:19" ht="14.45">
      <c r="D665" s="3"/>
      <c r="I665" s="3"/>
      <c r="N665" s="3"/>
      <c r="S665" s="3"/>
    </row>
    <row r="666" spans="4:19" ht="14.45">
      <c r="D666" s="3"/>
      <c r="I666" s="3"/>
      <c r="N666" s="3"/>
      <c r="S666" s="3"/>
    </row>
    <row r="667" spans="4:19" ht="14.45">
      <c r="D667" s="3"/>
      <c r="I667" s="3"/>
      <c r="N667" s="3"/>
      <c r="S667" s="3"/>
    </row>
    <row r="668" spans="4:19" ht="14.45">
      <c r="D668" s="3"/>
      <c r="I668" s="3"/>
      <c r="N668" s="3"/>
      <c r="S668" s="3"/>
    </row>
    <row r="669" spans="4:19" ht="14.45">
      <c r="D669" s="3"/>
      <c r="I669" s="3"/>
      <c r="N669" s="3"/>
      <c r="S669" s="3"/>
    </row>
    <row r="670" spans="4:19" ht="14.45">
      <c r="D670" s="3"/>
      <c r="I670" s="3"/>
      <c r="N670" s="3"/>
      <c r="S670" s="3"/>
    </row>
    <row r="671" spans="4:19" ht="14.45">
      <c r="D671" s="3"/>
      <c r="I671" s="3"/>
      <c r="N671" s="3"/>
      <c r="S671" s="3"/>
    </row>
    <row r="672" spans="4:19" ht="14.45">
      <c r="D672" s="3"/>
      <c r="I672" s="3"/>
      <c r="N672" s="3"/>
      <c r="S672" s="3"/>
    </row>
    <row r="673" spans="4:19" ht="14.45">
      <c r="D673" s="3"/>
      <c r="I673" s="3"/>
      <c r="N673" s="3"/>
      <c r="S673" s="3"/>
    </row>
    <row r="674" spans="4:19" ht="14.45">
      <c r="D674" s="3"/>
      <c r="I674" s="3"/>
      <c r="N674" s="3"/>
      <c r="S674" s="3"/>
    </row>
    <row r="675" spans="4:19" ht="14.45">
      <c r="D675" s="3"/>
      <c r="I675" s="3"/>
      <c r="N675" s="3"/>
      <c r="S675" s="3"/>
    </row>
    <row r="676" spans="4:19" ht="14.45">
      <c r="D676" s="3"/>
      <c r="I676" s="3"/>
      <c r="N676" s="3"/>
      <c r="S676" s="3"/>
    </row>
    <row r="677" spans="4:19" ht="14.45">
      <c r="D677" s="3"/>
      <c r="I677" s="3"/>
      <c r="N677" s="3"/>
      <c r="S677" s="3"/>
    </row>
    <row r="678" spans="4:19" ht="14.45">
      <c r="D678" s="3"/>
      <c r="I678" s="3"/>
      <c r="N678" s="3"/>
      <c r="S678" s="3"/>
    </row>
    <row r="679" spans="4:19" ht="14.45">
      <c r="D679" s="3"/>
      <c r="I679" s="3"/>
      <c r="N679" s="3"/>
      <c r="S679" s="3"/>
    </row>
    <row r="680" spans="4:19" ht="14.45">
      <c r="D680" s="3"/>
      <c r="I680" s="3"/>
      <c r="N680" s="3"/>
      <c r="S680" s="3"/>
    </row>
    <row r="681" spans="4:19" ht="14.45">
      <c r="D681" s="3"/>
      <c r="I681" s="3"/>
      <c r="N681" s="3"/>
      <c r="S681" s="3"/>
    </row>
    <row r="682" spans="4:19" ht="14.45">
      <c r="D682" s="3"/>
      <c r="I682" s="3"/>
      <c r="N682" s="3"/>
      <c r="S682" s="3"/>
    </row>
    <row r="683" spans="4:19" ht="14.45">
      <c r="D683" s="3"/>
      <c r="I683" s="3"/>
      <c r="N683" s="3"/>
      <c r="S683" s="3"/>
    </row>
    <row r="684" spans="4:19" ht="14.45">
      <c r="D684" s="3"/>
      <c r="I684" s="3"/>
      <c r="N684" s="3"/>
      <c r="S684" s="3"/>
    </row>
    <row r="685" spans="4:19" ht="14.45">
      <c r="D685" s="3"/>
      <c r="I685" s="3"/>
      <c r="N685" s="3"/>
      <c r="S685" s="3"/>
    </row>
    <row r="686" spans="4:19" ht="14.45">
      <c r="D686" s="3"/>
      <c r="I686" s="3"/>
      <c r="N686" s="3"/>
      <c r="S686" s="3"/>
    </row>
    <row r="687" spans="4:19" ht="14.45">
      <c r="D687" s="3"/>
      <c r="I687" s="3"/>
      <c r="N687" s="3"/>
      <c r="S687" s="3"/>
    </row>
    <row r="688" spans="4:19" ht="14.45">
      <c r="D688" s="3"/>
      <c r="I688" s="3"/>
      <c r="N688" s="3"/>
      <c r="S688" s="3"/>
    </row>
    <row r="689" spans="4:19" ht="14.45">
      <c r="D689" s="3"/>
      <c r="I689" s="3"/>
      <c r="N689" s="3"/>
      <c r="S689" s="3"/>
    </row>
    <row r="690" spans="4:19" ht="14.45">
      <c r="D690" s="3"/>
      <c r="I690" s="3"/>
      <c r="N690" s="3"/>
      <c r="S690" s="3"/>
    </row>
    <row r="691" spans="4:19" ht="14.45">
      <c r="D691" s="3"/>
      <c r="I691" s="3"/>
      <c r="N691" s="3"/>
      <c r="S691" s="3"/>
    </row>
    <row r="692" spans="4:19" ht="14.45">
      <c r="D692" s="3"/>
      <c r="I692" s="3"/>
      <c r="N692" s="3"/>
      <c r="S692" s="3"/>
    </row>
    <row r="693" spans="4:19" ht="14.45">
      <c r="D693" s="3"/>
      <c r="I693" s="3"/>
      <c r="N693" s="3"/>
      <c r="S693" s="3"/>
    </row>
    <row r="694" spans="4:19" ht="14.45">
      <c r="D694" s="3"/>
      <c r="I694" s="3"/>
      <c r="N694" s="3"/>
      <c r="S694" s="3"/>
    </row>
    <row r="695" spans="4:19" ht="14.45">
      <c r="D695" s="3"/>
      <c r="I695" s="3"/>
      <c r="N695" s="3"/>
      <c r="S695" s="3"/>
    </row>
    <row r="696" spans="4:19" ht="14.45">
      <c r="D696" s="3"/>
      <c r="I696" s="3"/>
      <c r="N696" s="3"/>
      <c r="S696" s="3"/>
    </row>
    <row r="697" spans="4:19" ht="14.45">
      <c r="D697" s="3"/>
      <c r="I697" s="3"/>
      <c r="N697" s="3"/>
      <c r="S697" s="3"/>
    </row>
    <row r="698" spans="4:19" ht="14.45">
      <c r="D698" s="3"/>
      <c r="I698" s="3"/>
      <c r="N698" s="3"/>
      <c r="S698" s="3"/>
    </row>
    <row r="699" spans="4:19" ht="14.45">
      <c r="D699" s="3"/>
      <c r="I699" s="3"/>
      <c r="N699" s="3"/>
      <c r="S699" s="3"/>
    </row>
    <row r="700" spans="4:19" ht="14.45">
      <c r="D700" s="3"/>
      <c r="I700" s="3"/>
      <c r="N700" s="3"/>
      <c r="S700" s="3"/>
    </row>
    <row r="701" spans="4:19" ht="14.45">
      <c r="D701" s="3"/>
      <c r="I701" s="3"/>
      <c r="N701" s="3"/>
      <c r="S701" s="3"/>
    </row>
    <row r="702" spans="4:19" ht="14.45">
      <c r="D702" s="3"/>
      <c r="I702" s="3"/>
      <c r="N702" s="3"/>
      <c r="S702" s="3"/>
    </row>
    <row r="703" spans="4:19" ht="14.45">
      <c r="D703" s="3"/>
      <c r="I703" s="3"/>
      <c r="N703" s="3"/>
      <c r="S703" s="3"/>
    </row>
    <row r="704" spans="4:19" ht="14.45">
      <c r="D704" s="3"/>
      <c r="I704" s="3"/>
      <c r="N704" s="3"/>
      <c r="S704" s="3"/>
    </row>
    <row r="705" spans="4:19" ht="14.45">
      <c r="D705" s="3"/>
      <c r="I705" s="3"/>
      <c r="N705" s="3"/>
      <c r="S705" s="3"/>
    </row>
    <row r="706" spans="4:19" ht="14.45">
      <c r="D706" s="3"/>
      <c r="I706" s="3"/>
      <c r="N706" s="3"/>
      <c r="S706" s="3"/>
    </row>
    <row r="707" spans="4:19" ht="14.45">
      <c r="D707" s="3"/>
      <c r="I707" s="3"/>
      <c r="N707" s="3"/>
      <c r="S707" s="3"/>
    </row>
    <row r="708" spans="4:19" ht="14.45">
      <c r="D708" s="3"/>
      <c r="I708" s="3"/>
      <c r="N708" s="3"/>
      <c r="S708" s="3"/>
    </row>
    <row r="709" spans="4:19" ht="14.45">
      <c r="D709" s="3"/>
      <c r="I709" s="3"/>
      <c r="N709" s="3"/>
      <c r="S709" s="3"/>
    </row>
    <row r="710" spans="4:19" ht="14.45">
      <c r="D710" s="3"/>
      <c r="I710" s="3"/>
      <c r="N710" s="3"/>
      <c r="S710" s="3"/>
    </row>
    <row r="711" spans="4:19" ht="14.45">
      <c r="D711" s="3"/>
      <c r="I711" s="3"/>
      <c r="N711" s="3"/>
      <c r="S711" s="3"/>
    </row>
    <row r="712" spans="4:19" ht="14.45">
      <c r="D712" s="3"/>
      <c r="I712" s="3"/>
      <c r="N712" s="3"/>
      <c r="S712" s="3"/>
    </row>
    <row r="713" spans="4:19" ht="14.45">
      <c r="D713" s="3"/>
      <c r="I713" s="3"/>
      <c r="N713" s="3"/>
      <c r="S713" s="3"/>
    </row>
    <row r="714" spans="4:19" ht="14.45">
      <c r="D714" s="3"/>
      <c r="I714" s="3"/>
      <c r="N714" s="3"/>
      <c r="S714" s="3"/>
    </row>
    <row r="715" spans="4:19" ht="14.45">
      <c r="D715" s="3"/>
      <c r="I715" s="3"/>
      <c r="N715" s="3"/>
      <c r="S715" s="3"/>
    </row>
    <row r="716" spans="4:19" ht="14.45">
      <c r="D716" s="3"/>
      <c r="I716" s="3"/>
      <c r="N716" s="3"/>
      <c r="S716" s="3"/>
    </row>
    <row r="717" spans="4:19" ht="14.45">
      <c r="D717" s="3"/>
      <c r="I717" s="3"/>
      <c r="N717" s="3"/>
      <c r="S717" s="3"/>
    </row>
    <row r="718" spans="4:19" ht="14.45">
      <c r="D718" s="3"/>
      <c r="I718" s="3"/>
      <c r="N718" s="3"/>
      <c r="S718" s="3"/>
    </row>
    <row r="719" spans="4:19" ht="14.45">
      <c r="D719" s="3"/>
      <c r="I719" s="3"/>
      <c r="N719" s="3"/>
      <c r="S719" s="3"/>
    </row>
    <row r="720" spans="4:19" ht="14.45">
      <c r="D720" s="3"/>
      <c r="I720" s="3"/>
      <c r="N720" s="3"/>
      <c r="S720" s="3"/>
    </row>
    <row r="721" spans="4:19" ht="14.45">
      <c r="D721" s="3"/>
      <c r="I721" s="3"/>
      <c r="N721" s="3"/>
      <c r="S721" s="3"/>
    </row>
    <row r="722" spans="4:19" ht="14.45">
      <c r="D722" s="3"/>
      <c r="I722" s="3"/>
      <c r="N722" s="3"/>
      <c r="S722" s="3"/>
    </row>
    <row r="723" spans="4:19" ht="14.45">
      <c r="D723" s="3"/>
      <c r="I723" s="3"/>
      <c r="N723" s="3"/>
      <c r="S723" s="3"/>
    </row>
    <row r="724" spans="4:19" ht="14.45">
      <c r="D724" s="3"/>
      <c r="I724" s="3"/>
      <c r="N724" s="3"/>
      <c r="S724" s="3"/>
    </row>
    <row r="725" spans="4:19" ht="14.45">
      <c r="D725" s="3"/>
      <c r="I725" s="3"/>
      <c r="N725" s="3"/>
      <c r="S725" s="3"/>
    </row>
    <row r="726" spans="4:19" ht="14.45">
      <c r="D726" s="3"/>
      <c r="I726" s="3"/>
      <c r="N726" s="3"/>
      <c r="S726" s="3"/>
    </row>
    <row r="727" spans="4:19" ht="14.45">
      <c r="D727" s="3"/>
      <c r="I727" s="3"/>
      <c r="N727" s="3"/>
      <c r="S727" s="3"/>
    </row>
    <row r="728" spans="4:19" ht="14.45">
      <c r="D728" s="3"/>
      <c r="I728" s="3"/>
      <c r="N728" s="3"/>
      <c r="S728" s="3"/>
    </row>
    <row r="729" spans="4:19" ht="14.45">
      <c r="D729" s="3"/>
      <c r="I729" s="3"/>
      <c r="N729" s="3"/>
      <c r="S729" s="3"/>
    </row>
    <row r="730" spans="4:19" ht="14.45">
      <c r="D730" s="3"/>
      <c r="I730" s="3"/>
      <c r="N730" s="3"/>
      <c r="S730" s="3"/>
    </row>
    <row r="731" spans="4:19" ht="14.45">
      <c r="D731" s="3"/>
      <c r="I731" s="3"/>
      <c r="N731" s="3"/>
      <c r="S731" s="3"/>
    </row>
    <row r="732" spans="4:19" ht="14.45">
      <c r="D732" s="3"/>
      <c r="I732" s="3"/>
      <c r="N732" s="3"/>
      <c r="S732" s="3"/>
    </row>
    <row r="733" spans="4:19" ht="14.45">
      <c r="D733" s="3"/>
      <c r="I733" s="3"/>
      <c r="N733" s="3"/>
      <c r="S733" s="3"/>
    </row>
    <row r="734" spans="4:19" ht="14.45">
      <c r="D734" s="3"/>
      <c r="I734" s="3"/>
      <c r="N734" s="3"/>
      <c r="S734" s="3"/>
    </row>
    <row r="735" spans="4:19" ht="14.45">
      <c r="D735" s="3"/>
      <c r="I735" s="3"/>
      <c r="N735" s="3"/>
      <c r="S735" s="3"/>
    </row>
    <row r="736" spans="4:19" ht="14.45">
      <c r="D736" s="3"/>
      <c r="I736" s="3"/>
      <c r="N736" s="3"/>
      <c r="S736" s="3"/>
    </row>
    <row r="737" spans="4:19" ht="14.45">
      <c r="D737" s="3"/>
      <c r="I737" s="3"/>
      <c r="N737" s="3"/>
      <c r="S737" s="3"/>
    </row>
    <row r="738" spans="4:19" ht="14.45">
      <c r="D738" s="3"/>
      <c r="I738" s="3"/>
      <c r="N738" s="3"/>
      <c r="S738" s="3"/>
    </row>
    <row r="739" spans="4:19" ht="14.45">
      <c r="D739" s="3"/>
      <c r="I739" s="3"/>
      <c r="N739" s="3"/>
      <c r="S739" s="3"/>
    </row>
    <row r="740" spans="4:19" ht="14.45">
      <c r="D740" s="3"/>
      <c r="I740" s="3"/>
      <c r="N740" s="3"/>
      <c r="S740" s="3"/>
    </row>
    <row r="741" spans="4:19" ht="14.45">
      <c r="D741" s="3"/>
      <c r="I741" s="3"/>
      <c r="N741" s="3"/>
      <c r="S741" s="3"/>
    </row>
    <row r="742" spans="4:19" ht="14.45">
      <c r="D742" s="3"/>
      <c r="I742" s="3"/>
      <c r="N742" s="3"/>
      <c r="S742" s="3"/>
    </row>
    <row r="743" spans="4:19" ht="14.45">
      <c r="D743" s="3"/>
      <c r="I743" s="3"/>
      <c r="N743" s="3"/>
      <c r="S743" s="3"/>
    </row>
    <row r="744" spans="4:19" ht="14.45">
      <c r="D744" s="3"/>
      <c r="I744" s="3"/>
      <c r="N744" s="3"/>
      <c r="S744" s="3"/>
    </row>
    <row r="745" spans="4:19" ht="14.45">
      <c r="D745" s="3"/>
      <c r="I745" s="3"/>
      <c r="N745" s="3"/>
      <c r="S745" s="3"/>
    </row>
    <row r="746" spans="4:19" ht="14.45">
      <c r="D746" s="3"/>
      <c r="I746" s="3"/>
      <c r="N746" s="3"/>
      <c r="S746" s="3"/>
    </row>
    <row r="747" spans="4:19" ht="14.45">
      <c r="D747" s="3"/>
      <c r="I747" s="3"/>
      <c r="N747" s="3"/>
      <c r="S747" s="3"/>
    </row>
    <row r="748" spans="4:19" ht="14.45">
      <c r="D748" s="3"/>
      <c r="I748" s="3"/>
      <c r="N748" s="3"/>
      <c r="S748" s="3"/>
    </row>
    <row r="749" spans="4:19" ht="14.45">
      <c r="D749" s="3"/>
      <c r="I749" s="3"/>
      <c r="N749" s="3"/>
      <c r="S749" s="3"/>
    </row>
    <row r="750" spans="4:19" ht="14.45">
      <c r="D750" s="3"/>
      <c r="I750" s="3"/>
      <c r="N750" s="3"/>
      <c r="S750" s="3"/>
    </row>
    <row r="751" spans="4:19" ht="14.45">
      <c r="D751" s="3"/>
      <c r="I751" s="3"/>
      <c r="N751" s="3"/>
      <c r="S751" s="3"/>
    </row>
    <row r="752" spans="4:19" ht="14.45">
      <c r="D752" s="3"/>
      <c r="I752" s="3"/>
      <c r="N752" s="3"/>
      <c r="S752" s="3"/>
    </row>
    <row r="753" spans="4:19" ht="14.45">
      <c r="D753" s="3"/>
      <c r="I753" s="3"/>
      <c r="N753" s="3"/>
      <c r="S753" s="3"/>
    </row>
    <row r="754" spans="4:19" ht="14.45">
      <c r="D754" s="3"/>
      <c r="I754" s="3"/>
      <c r="N754" s="3"/>
      <c r="S754" s="3"/>
    </row>
    <row r="755" spans="4:19" ht="14.45">
      <c r="D755" s="3"/>
      <c r="I755" s="3"/>
      <c r="N755" s="3"/>
      <c r="S755" s="3"/>
    </row>
    <row r="756" spans="4:19" ht="14.45">
      <c r="D756" s="3"/>
      <c r="I756" s="3"/>
      <c r="N756" s="3"/>
      <c r="S756" s="3"/>
    </row>
    <row r="757" spans="4:19" ht="14.45">
      <c r="D757" s="3"/>
      <c r="I757" s="3"/>
      <c r="N757" s="3"/>
      <c r="S757" s="3"/>
    </row>
    <row r="758" spans="4:19" ht="14.45">
      <c r="D758" s="3"/>
      <c r="I758" s="3"/>
      <c r="N758" s="3"/>
      <c r="S758" s="3"/>
    </row>
    <row r="759" spans="4:19" ht="14.45">
      <c r="D759" s="3"/>
      <c r="I759" s="3"/>
      <c r="N759" s="3"/>
      <c r="S759" s="3"/>
    </row>
    <row r="760" spans="4:19" ht="14.45">
      <c r="D760" s="3"/>
      <c r="I760" s="3"/>
      <c r="N760" s="3"/>
      <c r="S760" s="3"/>
    </row>
    <row r="761" spans="4:19" ht="14.45">
      <c r="D761" s="3"/>
      <c r="I761" s="3"/>
      <c r="N761" s="3"/>
      <c r="S761" s="3"/>
    </row>
    <row r="762" spans="4:19" ht="14.45">
      <c r="D762" s="3"/>
      <c r="I762" s="3"/>
      <c r="N762" s="3"/>
      <c r="S762" s="3"/>
    </row>
    <row r="763" spans="4:19" ht="14.45">
      <c r="D763" s="3"/>
      <c r="I763" s="3"/>
      <c r="N763" s="3"/>
      <c r="S763" s="3"/>
    </row>
    <row r="764" spans="4:19" ht="14.45">
      <c r="D764" s="3"/>
      <c r="I764" s="3"/>
      <c r="N764" s="3"/>
      <c r="S764" s="3"/>
    </row>
    <row r="765" spans="4:19" ht="14.45">
      <c r="D765" s="3"/>
      <c r="I765" s="3"/>
      <c r="N765" s="3"/>
      <c r="S765" s="3"/>
    </row>
    <row r="766" spans="4:19" ht="14.45">
      <c r="D766" s="3"/>
      <c r="I766" s="3"/>
      <c r="N766" s="3"/>
      <c r="S766" s="3"/>
    </row>
    <row r="767" spans="4:19" ht="14.45">
      <c r="D767" s="3"/>
      <c r="I767" s="3"/>
      <c r="N767" s="3"/>
      <c r="S767" s="3"/>
    </row>
    <row r="768" spans="4:19" ht="14.45">
      <c r="D768" s="3"/>
      <c r="I768" s="3"/>
      <c r="N768" s="3"/>
      <c r="S768" s="3"/>
    </row>
    <row r="769" spans="4:19" ht="14.45">
      <c r="D769" s="3"/>
      <c r="I769" s="3"/>
      <c r="N769" s="3"/>
      <c r="S769" s="3"/>
    </row>
    <row r="770" spans="4:19" ht="14.45">
      <c r="D770" s="3"/>
      <c r="I770" s="3"/>
      <c r="N770" s="3"/>
      <c r="S770" s="3"/>
    </row>
    <row r="771" spans="4:19" ht="14.45">
      <c r="D771" s="3"/>
      <c r="I771" s="3"/>
      <c r="N771" s="3"/>
      <c r="S771" s="3"/>
    </row>
    <row r="772" spans="4:19" ht="14.45">
      <c r="D772" s="3"/>
      <c r="I772" s="3"/>
      <c r="N772" s="3"/>
      <c r="S772" s="3"/>
    </row>
    <row r="773" spans="4:19" ht="14.45">
      <c r="D773" s="3"/>
      <c r="I773" s="3"/>
      <c r="N773" s="3"/>
      <c r="S773" s="3"/>
    </row>
    <row r="774" spans="4:19" ht="14.45">
      <c r="D774" s="3"/>
      <c r="I774" s="3"/>
      <c r="N774" s="3"/>
      <c r="S774" s="3"/>
    </row>
    <row r="775" spans="4:19" ht="14.45">
      <c r="D775" s="3"/>
      <c r="I775" s="3"/>
      <c r="N775" s="3"/>
      <c r="S775" s="3"/>
    </row>
    <row r="776" spans="4:19" ht="14.45">
      <c r="D776" s="3"/>
      <c r="I776" s="3"/>
      <c r="N776" s="3"/>
      <c r="S776" s="3"/>
    </row>
    <row r="777" spans="4:19" ht="14.45">
      <c r="D777" s="3"/>
      <c r="I777" s="3"/>
      <c r="N777" s="3"/>
      <c r="S777" s="3"/>
    </row>
    <row r="778" spans="4:19" ht="14.45">
      <c r="D778" s="3"/>
      <c r="I778" s="3"/>
      <c r="N778" s="3"/>
      <c r="S778" s="3"/>
    </row>
    <row r="779" spans="4:19" ht="14.45">
      <c r="D779" s="3"/>
      <c r="I779" s="3"/>
      <c r="N779" s="3"/>
      <c r="S779" s="3"/>
    </row>
    <row r="780" spans="4:19" ht="14.45">
      <c r="D780" s="3"/>
      <c r="I780" s="3"/>
      <c r="N780" s="3"/>
      <c r="S780" s="3"/>
    </row>
    <row r="781" spans="4:19" ht="14.45">
      <c r="D781" s="3"/>
      <c r="I781" s="3"/>
      <c r="N781" s="3"/>
      <c r="S781" s="3"/>
    </row>
    <row r="782" spans="4:19" ht="14.45">
      <c r="D782" s="3"/>
      <c r="I782" s="3"/>
      <c r="N782" s="3"/>
      <c r="S782" s="3"/>
    </row>
    <row r="783" spans="4:19" ht="14.45">
      <c r="D783" s="3"/>
      <c r="I783" s="3"/>
      <c r="N783" s="3"/>
      <c r="S783" s="3"/>
    </row>
    <row r="784" spans="4:19" ht="14.45">
      <c r="D784" s="3"/>
      <c r="I784" s="3"/>
      <c r="N784" s="3"/>
      <c r="S784" s="3"/>
    </row>
    <row r="785" spans="4:19" ht="14.45">
      <c r="D785" s="3"/>
      <c r="I785" s="3"/>
      <c r="N785" s="3"/>
      <c r="S785" s="3"/>
    </row>
    <row r="786" spans="4:19" ht="14.45">
      <c r="D786" s="3"/>
      <c r="I786" s="3"/>
      <c r="N786" s="3"/>
      <c r="S786" s="3"/>
    </row>
    <row r="787" spans="4:19" ht="14.45">
      <c r="D787" s="3"/>
      <c r="I787" s="3"/>
      <c r="N787" s="3"/>
      <c r="S787" s="3"/>
    </row>
    <row r="788" spans="4:19" ht="14.45">
      <c r="D788" s="3"/>
      <c r="I788" s="3"/>
      <c r="N788" s="3"/>
      <c r="S788" s="3"/>
    </row>
    <row r="789" spans="4:19" ht="14.45">
      <c r="D789" s="3"/>
      <c r="I789" s="3"/>
      <c r="N789" s="3"/>
      <c r="S789" s="3"/>
    </row>
    <row r="790" spans="4:19" ht="14.45">
      <c r="D790" s="3"/>
      <c r="I790" s="3"/>
      <c r="N790" s="3"/>
      <c r="S790" s="3"/>
    </row>
    <row r="791" spans="4:19" ht="14.45">
      <c r="D791" s="3"/>
      <c r="I791" s="3"/>
      <c r="N791" s="3"/>
      <c r="S791" s="3"/>
    </row>
    <row r="792" spans="4:19" ht="14.45">
      <c r="D792" s="3"/>
      <c r="I792" s="3"/>
      <c r="N792" s="3"/>
      <c r="S792" s="3"/>
    </row>
    <row r="793" spans="4:19" ht="14.45">
      <c r="D793" s="3"/>
      <c r="I793" s="3"/>
      <c r="N793" s="3"/>
      <c r="S793" s="3"/>
    </row>
    <row r="794" spans="4:19" ht="14.45">
      <c r="D794" s="3"/>
      <c r="I794" s="3"/>
      <c r="N794" s="3"/>
      <c r="S794" s="3"/>
    </row>
    <row r="795" spans="4:19" ht="14.45">
      <c r="D795" s="3"/>
      <c r="I795" s="3"/>
      <c r="N795" s="3"/>
      <c r="S795" s="3"/>
    </row>
    <row r="796" spans="4:19" ht="14.45">
      <c r="D796" s="3"/>
      <c r="I796" s="3"/>
      <c r="N796" s="3"/>
      <c r="S796" s="3"/>
    </row>
    <row r="797" spans="4:19" ht="14.45">
      <c r="D797" s="3"/>
      <c r="I797" s="3"/>
      <c r="N797" s="3"/>
      <c r="S797" s="3"/>
    </row>
    <row r="798" spans="4:19" ht="14.45">
      <c r="D798" s="3"/>
      <c r="I798" s="3"/>
      <c r="N798" s="3"/>
      <c r="S798" s="3"/>
    </row>
    <row r="799" spans="4:19" ht="14.45">
      <c r="D799" s="3"/>
      <c r="I799" s="3"/>
      <c r="N799" s="3"/>
      <c r="S799" s="3"/>
    </row>
    <row r="800" spans="4:19" ht="14.45">
      <c r="D800" s="3"/>
      <c r="I800" s="3"/>
      <c r="N800" s="3"/>
      <c r="S800" s="3"/>
    </row>
    <row r="801" spans="4:19" ht="14.45">
      <c r="D801" s="3"/>
      <c r="I801" s="3"/>
      <c r="N801" s="3"/>
      <c r="S801" s="3"/>
    </row>
    <row r="802" spans="4:19" ht="14.45">
      <c r="D802" s="3"/>
      <c r="I802" s="3"/>
      <c r="N802" s="3"/>
      <c r="S802" s="3"/>
    </row>
    <row r="803" spans="4:19" ht="14.45">
      <c r="D803" s="3"/>
      <c r="I803" s="3"/>
      <c r="N803" s="3"/>
      <c r="S803" s="3"/>
    </row>
    <row r="804" spans="4:19" ht="14.45">
      <c r="D804" s="3"/>
      <c r="I804" s="3"/>
      <c r="N804" s="3"/>
      <c r="S804" s="3"/>
    </row>
    <row r="805" spans="4:19" ht="14.45">
      <c r="D805" s="3"/>
      <c r="I805" s="3"/>
      <c r="N805" s="3"/>
      <c r="S805" s="3"/>
    </row>
    <row r="806" spans="4:19" ht="14.45">
      <c r="D806" s="3"/>
      <c r="I806" s="3"/>
      <c r="N806" s="3"/>
      <c r="S806" s="3"/>
    </row>
    <row r="807" spans="4:19" ht="14.45">
      <c r="D807" s="3"/>
      <c r="I807" s="3"/>
      <c r="N807" s="3"/>
      <c r="S807" s="3"/>
    </row>
    <row r="808" spans="4:19" ht="14.45">
      <c r="D808" s="3"/>
      <c r="I808" s="3"/>
      <c r="N808" s="3"/>
      <c r="S808" s="3"/>
    </row>
    <row r="809" spans="4:19" ht="14.45">
      <c r="D809" s="3"/>
      <c r="I809" s="3"/>
      <c r="N809" s="3"/>
      <c r="S809" s="3"/>
    </row>
    <row r="810" spans="4:19" ht="14.45">
      <c r="D810" s="3"/>
      <c r="I810" s="3"/>
      <c r="N810" s="3"/>
      <c r="S810" s="3"/>
    </row>
    <row r="811" spans="4:19" ht="14.45">
      <c r="D811" s="3"/>
      <c r="I811" s="3"/>
      <c r="N811" s="3"/>
      <c r="S811" s="3"/>
    </row>
    <row r="812" spans="4:19" ht="14.45">
      <c r="D812" s="3"/>
      <c r="I812" s="3"/>
      <c r="N812" s="3"/>
      <c r="S812" s="3"/>
    </row>
    <row r="813" spans="4:19" ht="14.45">
      <c r="D813" s="3"/>
      <c r="I813" s="3"/>
      <c r="N813" s="3"/>
      <c r="S813" s="3"/>
    </row>
    <row r="814" spans="4:19" ht="14.45">
      <c r="D814" s="3"/>
      <c r="I814" s="3"/>
      <c r="N814" s="3"/>
      <c r="S814" s="3"/>
    </row>
    <row r="815" spans="4:19" ht="14.45">
      <c r="D815" s="3"/>
      <c r="I815" s="3"/>
      <c r="N815" s="3"/>
      <c r="S815" s="3"/>
    </row>
    <row r="816" spans="4:19" ht="14.45">
      <c r="D816" s="3"/>
      <c r="I816" s="3"/>
      <c r="N816" s="3"/>
      <c r="S816" s="3"/>
    </row>
    <row r="817" spans="4:19" ht="14.45">
      <c r="D817" s="3"/>
      <c r="I817" s="3"/>
      <c r="N817" s="3"/>
      <c r="S817" s="3"/>
    </row>
    <row r="818" spans="4:19" ht="14.45">
      <c r="D818" s="3"/>
      <c r="I818" s="3"/>
      <c r="N818" s="3"/>
      <c r="S818" s="3"/>
    </row>
    <row r="819" spans="4:19" ht="14.45">
      <c r="D819" s="3"/>
      <c r="I819" s="3"/>
      <c r="N819" s="3"/>
      <c r="S819" s="3"/>
    </row>
    <row r="820" spans="4:19" ht="14.45">
      <c r="D820" s="3"/>
      <c r="I820" s="3"/>
      <c r="N820" s="3"/>
      <c r="S820" s="3"/>
    </row>
    <row r="821" spans="4:19" ht="14.45">
      <c r="D821" s="3"/>
      <c r="I821" s="3"/>
      <c r="N821" s="3"/>
      <c r="S821" s="3"/>
    </row>
    <row r="822" spans="4:19" ht="14.45">
      <c r="D822" s="3"/>
      <c r="I822" s="3"/>
      <c r="N822" s="3"/>
      <c r="S822" s="3"/>
    </row>
    <row r="823" spans="4:19" ht="14.45">
      <c r="D823" s="3"/>
      <c r="I823" s="3"/>
      <c r="N823" s="3"/>
      <c r="S823" s="3"/>
    </row>
    <row r="824" spans="4:19" ht="14.45">
      <c r="D824" s="3"/>
      <c r="I824" s="3"/>
      <c r="N824" s="3"/>
      <c r="S824" s="3"/>
    </row>
    <row r="825" spans="4:19" ht="14.45">
      <c r="D825" s="3"/>
      <c r="I825" s="3"/>
      <c r="N825" s="3"/>
      <c r="S825" s="3"/>
    </row>
    <row r="826" spans="4:19" ht="14.45">
      <c r="D826" s="3"/>
      <c r="I826" s="3"/>
      <c r="N826" s="3"/>
      <c r="S826" s="3"/>
    </row>
    <row r="827" spans="4:19" ht="14.45">
      <c r="D827" s="3"/>
      <c r="I827" s="3"/>
      <c r="N827" s="3"/>
      <c r="S827" s="3"/>
    </row>
    <row r="828" spans="4:19" ht="14.45">
      <c r="D828" s="3"/>
      <c r="I828" s="3"/>
      <c r="N828" s="3"/>
      <c r="S828" s="3"/>
    </row>
    <row r="829" spans="4:19" ht="14.45">
      <c r="D829" s="3"/>
      <c r="I829" s="3"/>
      <c r="N829" s="3"/>
      <c r="S829" s="3"/>
    </row>
    <row r="830" spans="4:19" ht="14.45">
      <c r="D830" s="3"/>
      <c r="I830" s="3"/>
      <c r="N830" s="3"/>
      <c r="S830" s="3"/>
    </row>
    <row r="831" spans="4:19" ht="14.45">
      <c r="D831" s="3"/>
      <c r="I831" s="3"/>
      <c r="N831" s="3"/>
      <c r="S831" s="3"/>
    </row>
    <row r="832" spans="4:19" ht="14.45">
      <c r="D832" s="3"/>
      <c r="I832" s="3"/>
      <c r="N832" s="3"/>
      <c r="S832" s="3"/>
    </row>
    <row r="833" spans="4:19" ht="14.45">
      <c r="D833" s="3"/>
      <c r="I833" s="3"/>
      <c r="N833" s="3"/>
      <c r="S833" s="3"/>
    </row>
    <row r="834" spans="4:19" ht="14.45">
      <c r="D834" s="3"/>
      <c r="I834" s="3"/>
      <c r="N834" s="3"/>
      <c r="S834" s="3"/>
    </row>
    <row r="835" spans="4:19" ht="14.45">
      <c r="D835" s="3"/>
      <c r="I835" s="3"/>
      <c r="N835" s="3"/>
      <c r="S835" s="3"/>
    </row>
    <row r="836" spans="4:19" ht="14.45">
      <c r="D836" s="3"/>
      <c r="I836" s="3"/>
      <c r="N836" s="3"/>
      <c r="S836" s="3"/>
    </row>
    <row r="837" spans="4:19" ht="14.45">
      <c r="D837" s="3"/>
      <c r="I837" s="3"/>
      <c r="N837" s="3"/>
      <c r="S837" s="3"/>
    </row>
    <row r="838" spans="4:19" ht="14.45">
      <c r="D838" s="3"/>
      <c r="I838" s="3"/>
      <c r="N838" s="3"/>
      <c r="S838" s="3"/>
    </row>
    <row r="839" spans="4:19" ht="14.45">
      <c r="D839" s="3"/>
      <c r="I839" s="3"/>
      <c r="N839" s="3"/>
      <c r="S839" s="3"/>
    </row>
    <row r="840" spans="4:19" ht="14.45">
      <c r="D840" s="3"/>
      <c r="I840" s="3"/>
      <c r="N840" s="3"/>
      <c r="S840" s="3"/>
    </row>
    <row r="841" spans="4:19" ht="14.45">
      <c r="D841" s="3"/>
      <c r="I841" s="3"/>
      <c r="N841" s="3"/>
      <c r="S841" s="3"/>
    </row>
    <row r="842" spans="4:19" ht="14.45">
      <c r="D842" s="3"/>
      <c r="I842" s="3"/>
      <c r="N842" s="3"/>
      <c r="S842" s="3"/>
    </row>
    <row r="843" spans="4:19" ht="14.45">
      <c r="D843" s="3"/>
      <c r="I843" s="3"/>
      <c r="N843" s="3"/>
      <c r="S843" s="3"/>
    </row>
    <row r="844" spans="4:19" ht="14.45">
      <c r="D844" s="3"/>
      <c r="I844" s="3"/>
      <c r="N844" s="3"/>
      <c r="S844" s="3"/>
    </row>
    <row r="845" spans="4:19" ht="14.45">
      <c r="D845" s="3"/>
      <c r="I845" s="3"/>
      <c r="N845" s="3"/>
      <c r="S845" s="3"/>
    </row>
    <row r="846" spans="4:19" ht="14.45">
      <c r="D846" s="3"/>
      <c r="I846" s="3"/>
      <c r="N846" s="3"/>
      <c r="S846" s="3"/>
    </row>
    <row r="847" spans="4:19" ht="14.45">
      <c r="D847" s="3"/>
      <c r="I847" s="3"/>
      <c r="N847" s="3"/>
      <c r="S847" s="3"/>
    </row>
    <row r="848" spans="4:19" ht="14.45">
      <c r="D848" s="3"/>
      <c r="I848" s="3"/>
      <c r="N848" s="3"/>
      <c r="S848" s="3"/>
    </row>
    <row r="849" spans="4:19" ht="14.45">
      <c r="D849" s="3"/>
      <c r="I849" s="3"/>
      <c r="N849" s="3"/>
      <c r="S849" s="3"/>
    </row>
    <row r="850" spans="4:19" ht="14.45">
      <c r="D850" s="3"/>
      <c r="I850" s="3"/>
      <c r="N850" s="3"/>
      <c r="S850" s="3"/>
    </row>
    <row r="851" spans="4:19" ht="14.45">
      <c r="D851" s="3"/>
      <c r="I851" s="3"/>
      <c r="N851" s="3"/>
      <c r="S851" s="3"/>
    </row>
    <row r="852" spans="4:19" ht="14.45">
      <c r="D852" s="3"/>
      <c r="I852" s="3"/>
      <c r="N852" s="3"/>
      <c r="S852" s="3"/>
    </row>
    <row r="853" spans="4:19" ht="14.45">
      <c r="D853" s="3"/>
      <c r="I853" s="3"/>
      <c r="N853" s="3"/>
      <c r="S853" s="3"/>
    </row>
    <row r="854" spans="4:19" ht="14.45">
      <c r="D854" s="3"/>
      <c r="I854" s="3"/>
      <c r="N854" s="3"/>
      <c r="S854" s="3"/>
    </row>
    <row r="855" spans="4:19" ht="14.45">
      <c r="D855" s="3"/>
      <c r="I855" s="3"/>
      <c r="N855" s="3"/>
      <c r="S855" s="3"/>
    </row>
    <row r="856" spans="4:19" ht="14.45">
      <c r="D856" s="3"/>
      <c r="I856" s="3"/>
      <c r="N856" s="3"/>
      <c r="S856" s="3"/>
    </row>
    <row r="857" spans="4:19" ht="14.45">
      <c r="D857" s="3"/>
      <c r="I857" s="3"/>
      <c r="N857" s="3"/>
      <c r="S857" s="3"/>
    </row>
    <row r="858" spans="4:19" ht="14.45">
      <c r="D858" s="3"/>
      <c r="I858" s="3"/>
      <c r="N858" s="3"/>
      <c r="S858" s="3"/>
    </row>
    <row r="859" spans="4:19" ht="14.45">
      <c r="D859" s="3"/>
      <c r="I859" s="3"/>
      <c r="N859" s="3"/>
      <c r="S859" s="3"/>
    </row>
    <row r="860" spans="4:19" ht="14.45">
      <c r="D860" s="3"/>
      <c r="I860" s="3"/>
      <c r="N860" s="3"/>
      <c r="S860" s="3"/>
    </row>
    <row r="861" spans="4:19" ht="14.45">
      <c r="D861" s="3"/>
      <c r="I861" s="3"/>
      <c r="N861" s="3"/>
      <c r="S861" s="3"/>
    </row>
    <row r="862" spans="4:19" ht="14.45">
      <c r="D862" s="3"/>
      <c r="I862" s="3"/>
      <c r="N862" s="3"/>
      <c r="S862" s="3"/>
    </row>
    <row r="863" spans="4:19" ht="14.45">
      <c r="D863" s="3"/>
      <c r="I863" s="3"/>
      <c r="N863" s="3"/>
      <c r="S863" s="3"/>
    </row>
    <row r="864" spans="4:19" ht="14.45">
      <c r="D864" s="3"/>
      <c r="I864" s="3"/>
      <c r="N864" s="3"/>
      <c r="S864" s="3"/>
    </row>
    <row r="865" spans="4:19" ht="14.45">
      <c r="D865" s="3"/>
      <c r="I865" s="3"/>
      <c r="N865" s="3"/>
      <c r="S865" s="3"/>
    </row>
    <row r="866" spans="4:19" ht="14.45">
      <c r="D866" s="3"/>
      <c r="I866" s="3"/>
      <c r="N866" s="3"/>
      <c r="S866" s="3"/>
    </row>
    <row r="867" spans="4:19" ht="14.45">
      <c r="D867" s="3"/>
      <c r="I867" s="3"/>
      <c r="N867" s="3"/>
      <c r="S867" s="3"/>
    </row>
    <row r="868" spans="4:19" ht="14.45">
      <c r="D868" s="3"/>
      <c r="I868" s="3"/>
      <c r="N868" s="3"/>
      <c r="S868" s="3"/>
    </row>
    <row r="869" spans="4:19" ht="14.45">
      <c r="D869" s="3"/>
      <c r="I869" s="3"/>
      <c r="N869" s="3"/>
      <c r="S869" s="3"/>
    </row>
    <row r="870" spans="4:19" ht="14.45">
      <c r="D870" s="3"/>
      <c r="I870" s="3"/>
      <c r="N870" s="3"/>
      <c r="S870" s="3"/>
    </row>
    <row r="871" spans="4:19" ht="14.45">
      <c r="D871" s="3"/>
      <c r="I871" s="3"/>
      <c r="N871" s="3"/>
      <c r="S871" s="3"/>
    </row>
    <row r="872" spans="4:19" ht="14.45">
      <c r="D872" s="3"/>
      <c r="I872" s="3"/>
      <c r="N872" s="3"/>
      <c r="S872" s="3"/>
    </row>
    <row r="873" spans="4:19" ht="14.45">
      <c r="D873" s="3"/>
      <c r="I873" s="3"/>
      <c r="N873" s="3"/>
      <c r="S873" s="3"/>
    </row>
    <row r="874" spans="4:19" ht="14.45">
      <c r="D874" s="3"/>
      <c r="I874" s="3"/>
      <c r="N874" s="3"/>
      <c r="S874" s="3"/>
    </row>
    <row r="875" spans="4:19" ht="14.45">
      <c r="D875" s="3"/>
      <c r="I875" s="3"/>
      <c r="N875" s="3"/>
      <c r="S875" s="3"/>
    </row>
    <row r="876" spans="4:19" ht="14.45">
      <c r="D876" s="3"/>
      <c r="I876" s="3"/>
      <c r="N876" s="3"/>
      <c r="S876" s="3"/>
    </row>
    <row r="877" spans="4:19" ht="14.45">
      <c r="D877" s="3"/>
      <c r="I877" s="3"/>
      <c r="N877" s="3"/>
      <c r="S877" s="3"/>
    </row>
    <row r="878" spans="4:19" ht="14.45">
      <c r="D878" s="3"/>
      <c r="I878" s="3"/>
      <c r="N878" s="3"/>
      <c r="S878" s="3"/>
    </row>
    <row r="879" spans="4:19" ht="14.45">
      <c r="D879" s="3"/>
      <c r="I879" s="3"/>
      <c r="N879" s="3"/>
      <c r="S879" s="3"/>
    </row>
    <row r="880" spans="4:19" ht="14.45">
      <c r="D880" s="3"/>
      <c r="I880" s="3"/>
      <c r="N880" s="3"/>
      <c r="S880" s="3"/>
    </row>
    <row r="881" spans="4:19" ht="14.45">
      <c r="D881" s="3"/>
      <c r="I881" s="3"/>
      <c r="N881" s="3"/>
      <c r="S881" s="3"/>
    </row>
    <row r="882" spans="4:19" ht="14.45">
      <c r="D882" s="3"/>
      <c r="I882" s="3"/>
      <c r="N882" s="3"/>
      <c r="S882" s="3"/>
    </row>
    <row r="883" spans="4:19" ht="14.45">
      <c r="D883" s="3"/>
      <c r="I883" s="3"/>
      <c r="N883" s="3"/>
      <c r="S883" s="3"/>
    </row>
    <row r="884" spans="4:19" ht="14.45">
      <c r="D884" s="3"/>
      <c r="I884" s="3"/>
      <c r="N884" s="3"/>
      <c r="S884" s="3"/>
    </row>
    <row r="885" spans="4:19" ht="14.45">
      <c r="D885" s="3"/>
      <c r="I885" s="3"/>
      <c r="N885" s="3"/>
      <c r="S885" s="3"/>
    </row>
    <row r="886" spans="4:19" ht="14.45">
      <c r="D886" s="3"/>
      <c r="I886" s="3"/>
      <c r="N886" s="3"/>
      <c r="S886" s="3"/>
    </row>
    <row r="887" spans="4:19" ht="14.45">
      <c r="D887" s="3"/>
      <c r="I887" s="3"/>
      <c r="N887" s="3"/>
      <c r="S887" s="3"/>
    </row>
    <row r="888" spans="4:19" ht="14.45">
      <c r="D888" s="3"/>
      <c r="I888" s="3"/>
      <c r="N888" s="3"/>
      <c r="S888" s="3"/>
    </row>
    <row r="889" spans="4:19" ht="14.45">
      <c r="D889" s="3"/>
      <c r="I889" s="3"/>
      <c r="N889" s="3"/>
      <c r="S889" s="3"/>
    </row>
    <row r="890" spans="4:19" ht="14.45">
      <c r="D890" s="3"/>
      <c r="I890" s="3"/>
      <c r="N890" s="3"/>
      <c r="S890" s="3"/>
    </row>
    <row r="891" spans="4:19" ht="14.45">
      <c r="D891" s="3"/>
      <c r="I891" s="3"/>
      <c r="N891" s="3"/>
      <c r="S891" s="3"/>
    </row>
    <row r="892" spans="4:19" ht="14.45">
      <c r="D892" s="3"/>
      <c r="I892" s="3"/>
      <c r="N892" s="3"/>
      <c r="S892" s="3"/>
    </row>
    <row r="893" spans="4:19" ht="14.45">
      <c r="D893" s="3"/>
      <c r="I893" s="3"/>
      <c r="N893" s="3"/>
      <c r="S893" s="3"/>
    </row>
    <row r="894" spans="4:19" ht="14.45">
      <c r="D894" s="3"/>
      <c r="I894" s="3"/>
      <c r="N894" s="3"/>
      <c r="S894" s="3"/>
    </row>
    <row r="895" spans="4:19" ht="14.45">
      <c r="D895" s="3"/>
      <c r="I895" s="3"/>
      <c r="N895" s="3"/>
      <c r="S895" s="3"/>
    </row>
    <row r="896" spans="4:19" ht="14.45">
      <c r="D896" s="3"/>
      <c r="I896" s="3"/>
      <c r="N896" s="3"/>
      <c r="S896" s="3"/>
    </row>
    <row r="897" spans="4:19" ht="14.45">
      <c r="D897" s="3"/>
      <c r="I897" s="3"/>
      <c r="N897" s="3"/>
      <c r="S897" s="3"/>
    </row>
    <row r="898" spans="4:19" ht="14.45">
      <c r="D898" s="3"/>
      <c r="I898" s="3"/>
      <c r="N898" s="3"/>
      <c r="S898" s="3"/>
    </row>
    <row r="899" spans="4:19" ht="14.45">
      <c r="D899" s="3"/>
      <c r="I899" s="3"/>
      <c r="N899" s="3"/>
      <c r="S899" s="3"/>
    </row>
    <row r="900" spans="4:19" ht="14.45">
      <c r="D900" s="3"/>
      <c r="I900" s="3"/>
      <c r="N900" s="3"/>
      <c r="S900" s="3"/>
    </row>
    <row r="901" spans="4:19" ht="14.45">
      <c r="D901" s="3"/>
      <c r="I901" s="3"/>
      <c r="N901" s="3"/>
      <c r="S901" s="3"/>
    </row>
    <row r="902" spans="4:19" ht="14.45">
      <c r="D902" s="3"/>
      <c r="I902" s="3"/>
      <c r="N902" s="3"/>
      <c r="S902" s="3"/>
    </row>
    <row r="903" spans="4:19" ht="14.45">
      <c r="D903" s="3"/>
      <c r="I903" s="3"/>
      <c r="N903" s="3"/>
      <c r="S903" s="3"/>
    </row>
    <row r="904" spans="4:19" ht="14.45">
      <c r="D904" s="3"/>
      <c r="I904" s="3"/>
      <c r="N904" s="3"/>
      <c r="S904" s="3"/>
    </row>
    <row r="905" spans="4:19" ht="14.45">
      <c r="D905" s="3"/>
      <c r="I905" s="3"/>
      <c r="N905" s="3"/>
      <c r="S905" s="3"/>
    </row>
    <row r="906" spans="4:19" ht="14.45">
      <c r="D906" s="3"/>
      <c r="I906" s="3"/>
      <c r="N906" s="3"/>
      <c r="S906" s="3"/>
    </row>
    <row r="907" spans="4:19" ht="14.45">
      <c r="D907" s="3"/>
      <c r="I907" s="3"/>
      <c r="N907" s="3"/>
      <c r="S907" s="3"/>
    </row>
    <row r="908" spans="4:19" ht="14.45">
      <c r="D908" s="3"/>
      <c r="I908" s="3"/>
      <c r="N908" s="3"/>
      <c r="S908" s="3"/>
    </row>
    <row r="909" spans="4:19" ht="14.45">
      <c r="D909" s="3"/>
      <c r="I909" s="3"/>
      <c r="N909" s="3"/>
      <c r="S909" s="3"/>
    </row>
    <row r="910" spans="4:19" ht="14.45">
      <c r="D910" s="3"/>
      <c r="I910" s="3"/>
      <c r="N910" s="3"/>
      <c r="S910" s="3"/>
    </row>
    <row r="911" spans="4:19" ht="14.45">
      <c r="D911" s="3"/>
      <c r="I911" s="3"/>
      <c r="N911" s="3"/>
      <c r="S911" s="3"/>
    </row>
    <row r="912" spans="4:19" ht="14.45">
      <c r="D912" s="3"/>
      <c r="I912" s="3"/>
      <c r="N912" s="3"/>
      <c r="S912" s="3"/>
    </row>
    <row r="913" spans="4:19" ht="14.45">
      <c r="D913" s="3"/>
      <c r="I913" s="3"/>
      <c r="N913" s="3"/>
      <c r="S913" s="3"/>
    </row>
    <row r="914" spans="4:19" ht="14.45">
      <c r="D914" s="3"/>
      <c r="I914" s="3"/>
      <c r="N914" s="3"/>
      <c r="S914" s="3"/>
    </row>
    <row r="915" spans="4:19" ht="14.45">
      <c r="D915" s="3"/>
      <c r="I915" s="3"/>
      <c r="N915" s="3"/>
      <c r="S915" s="3"/>
    </row>
    <row r="916" spans="4:19" ht="14.45">
      <c r="D916" s="3"/>
      <c r="I916" s="3"/>
      <c r="N916" s="3"/>
      <c r="S916" s="3"/>
    </row>
    <row r="917" spans="4:19" ht="14.45">
      <c r="D917" s="3"/>
      <c r="I917" s="3"/>
      <c r="N917" s="3"/>
      <c r="S917" s="3"/>
    </row>
    <row r="918" spans="4:19" ht="14.45">
      <c r="D918" s="3"/>
      <c r="I918" s="3"/>
      <c r="N918" s="3"/>
      <c r="S918" s="3"/>
    </row>
    <row r="919" spans="4:19" ht="14.45">
      <c r="D919" s="3"/>
      <c r="I919" s="3"/>
      <c r="N919" s="3"/>
      <c r="S919" s="3"/>
    </row>
    <row r="920" spans="4:19" ht="14.45">
      <c r="D920" s="3"/>
      <c r="I920" s="3"/>
      <c r="N920" s="3"/>
      <c r="S920" s="3"/>
    </row>
    <row r="921" spans="4:19" ht="14.45">
      <c r="D921" s="3"/>
      <c r="I921" s="3"/>
      <c r="N921" s="3"/>
      <c r="S921" s="3"/>
    </row>
    <row r="922" spans="4:19" ht="14.45">
      <c r="D922" s="3"/>
      <c r="I922" s="3"/>
      <c r="N922" s="3"/>
      <c r="S922" s="3"/>
    </row>
    <row r="923" spans="4:19" ht="14.45">
      <c r="D923" s="3"/>
      <c r="I923" s="3"/>
      <c r="N923" s="3"/>
      <c r="S923" s="3"/>
    </row>
    <row r="924" spans="4:19" ht="14.45">
      <c r="D924" s="3"/>
      <c r="I924" s="3"/>
      <c r="N924" s="3"/>
      <c r="S924" s="3"/>
    </row>
    <row r="925" spans="4:19" ht="14.45">
      <c r="D925" s="3"/>
      <c r="I925" s="3"/>
      <c r="N925" s="3"/>
      <c r="S925" s="3"/>
    </row>
    <row r="926" spans="4:19" ht="14.45">
      <c r="D926" s="3"/>
      <c r="I926" s="3"/>
      <c r="N926" s="3"/>
      <c r="S926" s="3"/>
    </row>
    <row r="927" spans="4:19" ht="14.45">
      <c r="D927" s="3"/>
      <c r="I927" s="3"/>
      <c r="N927" s="3"/>
      <c r="S927" s="3"/>
    </row>
    <row r="928" spans="4:19" ht="14.45">
      <c r="D928" s="3"/>
      <c r="I928" s="3"/>
      <c r="N928" s="3"/>
      <c r="S928" s="3"/>
    </row>
    <row r="929" spans="4:19" ht="14.45">
      <c r="D929" s="3"/>
      <c r="I929" s="3"/>
      <c r="N929" s="3"/>
      <c r="S929" s="3"/>
    </row>
    <row r="930" spans="4:19" ht="14.45">
      <c r="D930" s="3"/>
      <c r="I930" s="3"/>
      <c r="N930" s="3"/>
      <c r="S930" s="3"/>
    </row>
    <row r="931" spans="4:19" ht="14.45">
      <c r="D931" s="3"/>
      <c r="I931" s="3"/>
      <c r="N931" s="3"/>
      <c r="S931" s="3"/>
    </row>
    <row r="932" spans="4:19" ht="14.45">
      <c r="D932" s="3"/>
      <c r="I932" s="3"/>
      <c r="N932" s="3"/>
      <c r="S932" s="3"/>
    </row>
    <row r="933" spans="4:19" ht="14.45">
      <c r="D933" s="3"/>
      <c r="I933" s="3"/>
      <c r="N933" s="3"/>
      <c r="S933" s="3"/>
    </row>
    <row r="934" spans="4:19" ht="14.45">
      <c r="D934" s="3"/>
      <c r="I934" s="3"/>
      <c r="N934" s="3"/>
      <c r="S934" s="3"/>
    </row>
    <row r="935" spans="4:19" ht="14.45">
      <c r="D935" s="3"/>
      <c r="I935" s="3"/>
      <c r="N935" s="3"/>
      <c r="S935" s="3"/>
    </row>
    <row r="936" spans="4:19" ht="14.45">
      <c r="D936" s="3"/>
      <c r="I936" s="3"/>
      <c r="N936" s="3"/>
      <c r="S936" s="3"/>
    </row>
    <row r="937" spans="4:19" ht="14.45">
      <c r="D937" s="3"/>
      <c r="I937" s="3"/>
      <c r="N937" s="3"/>
      <c r="S937" s="3"/>
    </row>
    <row r="938" spans="4:19" ht="14.45">
      <c r="D938" s="3"/>
      <c r="I938" s="3"/>
      <c r="N938" s="3"/>
      <c r="S938" s="3"/>
    </row>
    <row r="939" spans="4:19" ht="14.45">
      <c r="D939" s="3"/>
      <c r="I939" s="3"/>
      <c r="N939" s="3"/>
      <c r="S939" s="3"/>
    </row>
    <row r="940" spans="4:19" ht="14.45">
      <c r="D940" s="3"/>
      <c r="I940" s="3"/>
      <c r="N940" s="3"/>
      <c r="S940" s="3"/>
    </row>
    <row r="941" spans="4:19" ht="14.45">
      <c r="D941" s="3"/>
      <c r="I941" s="3"/>
      <c r="N941" s="3"/>
      <c r="S941" s="3"/>
    </row>
    <row r="942" spans="4:19" ht="14.45">
      <c r="D942" s="3"/>
      <c r="I942" s="3"/>
      <c r="N942" s="3"/>
      <c r="S942" s="3"/>
    </row>
    <row r="943" spans="4:19" ht="14.45">
      <c r="D943" s="3"/>
      <c r="I943" s="3"/>
      <c r="N943" s="3"/>
      <c r="S943" s="3"/>
    </row>
    <row r="944" spans="4:19" ht="14.45">
      <c r="D944" s="3"/>
      <c r="I944" s="3"/>
      <c r="N944" s="3"/>
      <c r="S944" s="3"/>
    </row>
    <row r="945" spans="4:19" ht="14.45">
      <c r="D945" s="3"/>
      <c r="I945" s="3"/>
      <c r="N945" s="3"/>
      <c r="S945" s="3"/>
    </row>
    <row r="946" spans="4:19" ht="14.45">
      <c r="D946" s="3"/>
      <c r="I946" s="3"/>
      <c r="N946" s="3"/>
      <c r="S946" s="3"/>
    </row>
    <row r="947" spans="4:19" ht="14.45">
      <c r="D947" s="3"/>
      <c r="I947" s="3"/>
      <c r="N947" s="3"/>
      <c r="S947" s="3"/>
    </row>
    <row r="948" spans="4:19" ht="14.45">
      <c r="D948" s="3"/>
      <c r="I948" s="3"/>
      <c r="N948" s="3"/>
      <c r="S948" s="3"/>
    </row>
    <row r="949" spans="4:19" ht="14.45">
      <c r="D949" s="3"/>
      <c r="I949" s="3"/>
      <c r="N949" s="3"/>
      <c r="S949" s="3"/>
    </row>
    <row r="950" spans="4:19" ht="14.45">
      <c r="D950" s="3"/>
      <c r="I950" s="3"/>
      <c r="N950" s="3"/>
      <c r="S950" s="3"/>
    </row>
    <row r="951" spans="4:19" ht="14.45">
      <c r="D951" s="3"/>
      <c r="I951" s="3"/>
      <c r="N951" s="3"/>
      <c r="S951" s="3"/>
    </row>
    <row r="952" spans="4:19" ht="14.45">
      <c r="D952" s="3"/>
      <c r="I952" s="3"/>
      <c r="N952" s="3"/>
      <c r="S952" s="3"/>
    </row>
    <row r="953" spans="4:19" ht="14.45">
      <c r="D953" s="3"/>
      <c r="I953" s="3"/>
      <c r="N953" s="3"/>
      <c r="S953" s="3"/>
    </row>
    <row r="954" spans="4:19" ht="14.45">
      <c r="D954" s="3"/>
      <c r="I954" s="3"/>
      <c r="N954" s="3"/>
      <c r="S954" s="3"/>
    </row>
    <row r="955" spans="4:19" ht="14.45">
      <c r="D955" s="3"/>
      <c r="I955" s="3"/>
      <c r="N955" s="3"/>
      <c r="S955" s="3"/>
    </row>
    <row r="956" spans="4:19" ht="14.45">
      <c r="D956" s="3"/>
      <c r="I956" s="3"/>
      <c r="N956" s="3"/>
      <c r="S956" s="3"/>
    </row>
    <row r="957" spans="4:19" ht="14.45">
      <c r="D957" s="3"/>
      <c r="I957" s="3"/>
      <c r="N957" s="3"/>
      <c r="S957" s="3"/>
    </row>
    <row r="958" spans="4:19" ht="14.45">
      <c r="D958" s="3"/>
      <c r="I958" s="3"/>
      <c r="N958" s="3"/>
      <c r="S958" s="3"/>
    </row>
    <row r="959" spans="4:19" ht="14.45">
      <c r="D959" s="3"/>
      <c r="I959" s="3"/>
      <c r="N959" s="3"/>
      <c r="S959" s="3"/>
    </row>
    <row r="960" spans="4:19" ht="14.45">
      <c r="D960" s="3"/>
      <c r="I960" s="3"/>
      <c r="N960" s="3"/>
      <c r="S960" s="3"/>
    </row>
    <row r="961" spans="4:19" ht="14.45">
      <c r="D961" s="3"/>
      <c r="I961" s="3"/>
      <c r="N961" s="3"/>
      <c r="S961" s="3"/>
    </row>
    <row r="962" spans="4:19" ht="14.45">
      <c r="D962" s="3"/>
      <c r="I962" s="3"/>
      <c r="N962" s="3"/>
      <c r="S962" s="3"/>
    </row>
    <row r="963" spans="4:19" ht="14.45">
      <c r="D963" s="3"/>
      <c r="I963" s="3"/>
      <c r="N963" s="3"/>
      <c r="S963" s="3"/>
    </row>
    <row r="964" spans="4:19" ht="14.45">
      <c r="D964" s="3"/>
      <c r="I964" s="3"/>
      <c r="N964" s="3"/>
      <c r="S964" s="3"/>
    </row>
    <row r="965" spans="4:19" ht="14.45">
      <c r="D965" s="3"/>
      <c r="I965" s="3"/>
      <c r="N965" s="3"/>
      <c r="S965" s="3"/>
    </row>
    <row r="966" spans="4:19" ht="14.45">
      <c r="D966" s="3"/>
      <c r="I966" s="3"/>
      <c r="N966" s="3"/>
      <c r="S966" s="3"/>
    </row>
    <row r="967" spans="4:19" ht="14.45">
      <c r="D967" s="3"/>
      <c r="I967" s="3"/>
      <c r="N967" s="3"/>
      <c r="S967" s="3"/>
    </row>
    <row r="968" spans="4:19" ht="14.45">
      <c r="D968" s="3"/>
      <c r="I968" s="3"/>
      <c r="N968" s="3"/>
      <c r="S968" s="3"/>
    </row>
    <row r="969" spans="4:19" ht="14.45">
      <c r="D969" s="3"/>
      <c r="I969" s="3"/>
      <c r="N969" s="3"/>
      <c r="S969" s="3"/>
    </row>
    <row r="970" spans="4:19" ht="14.45">
      <c r="D970" s="3"/>
      <c r="I970" s="3"/>
      <c r="N970" s="3"/>
      <c r="S970" s="3"/>
    </row>
    <row r="971" spans="4:19" ht="14.45">
      <c r="D971" s="3"/>
      <c r="I971" s="3"/>
      <c r="N971" s="3"/>
      <c r="S971" s="3"/>
    </row>
    <row r="972" spans="4:19" ht="14.45">
      <c r="D972" s="3"/>
      <c r="I972" s="3"/>
      <c r="N972" s="3"/>
      <c r="S972" s="3"/>
    </row>
    <row r="973" spans="4:19" ht="14.45">
      <c r="D973" s="3"/>
      <c r="I973" s="3"/>
      <c r="N973" s="3"/>
      <c r="S973" s="3"/>
    </row>
    <row r="974" spans="4:19" ht="14.45">
      <c r="D974" s="3"/>
      <c r="I974" s="3"/>
      <c r="N974" s="3"/>
      <c r="S974" s="3"/>
    </row>
    <row r="975" spans="4:19" ht="14.45">
      <c r="D975" s="3"/>
      <c r="I975" s="3"/>
      <c r="N975" s="3"/>
      <c r="S975" s="3"/>
    </row>
    <row r="976" spans="4:19" ht="14.45">
      <c r="D976" s="3"/>
      <c r="I976" s="3"/>
      <c r="N976" s="3"/>
      <c r="S976" s="3"/>
    </row>
    <row r="977" spans="4:19" ht="14.45">
      <c r="D977" s="3"/>
      <c r="I977" s="3"/>
      <c r="N977" s="3"/>
      <c r="S977" s="3"/>
    </row>
    <row r="978" spans="4:19" ht="14.45">
      <c r="D978" s="3"/>
      <c r="I978" s="3"/>
      <c r="N978" s="3"/>
      <c r="S978" s="3"/>
    </row>
    <row r="979" spans="4:19" ht="14.45">
      <c r="D979" s="3"/>
      <c r="I979" s="3"/>
      <c r="N979" s="3"/>
      <c r="S979" s="3"/>
    </row>
    <row r="980" spans="4:19" ht="14.45">
      <c r="D980" s="3"/>
      <c r="I980" s="3"/>
      <c r="N980" s="3"/>
      <c r="S980" s="3"/>
    </row>
    <row r="981" spans="4:19" ht="14.45">
      <c r="D981" s="3"/>
      <c r="I981" s="3"/>
      <c r="N981" s="3"/>
      <c r="S981" s="3"/>
    </row>
    <row r="982" spans="4:19" ht="14.45">
      <c r="D982" s="3"/>
      <c r="I982" s="3"/>
      <c r="N982" s="3"/>
      <c r="S982" s="3"/>
    </row>
    <row r="983" spans="4:19" ht="14.45">
      <c r="D983" s="3"/>
      <c r="I983" s="3"/>
      <c r="N983" s="3"/>
      <c r="S983" s="3"/>
    </row>
    <row r="984" spans="4:19" ht="14.45">
      <c r="D984" s="3"/>
      <c r="I984" s="3"/>
      <c r="N984" s="3"/>
      <c r="S984" s="3"/>
    </row>
    <row r="985" spans="4:19" ht="14.45">
      <c r="D985" s="3"/>
      <c r="I985" s="3"/>
      <c r="N985" s="3"/>
      <c r="S985" s="3"/>
    </row>
    <row r="986" spans="4:19" ht="14.45">
      <c r="D986" s="3"/>
      <c r="I986" s="3"/>
      <c r="N986" s="3"/>
      <c r="S986" s="3"/>
    </row>
    <row r="987" spans="4:19" ht="14.45">
      <c r="D987" s="3"/>
      <c r="I987" s="3"/>
      <c r="N987" s="3"/>
      <c r="S987" s="3"/>
    </row>
    <row r="988" spans="4:19" ht="14.45">
      <c r="D988" s="3"/>
      <c r="I988" s="3"/>
      <c r="N988" s="3"/>
      <c r="S988" s="3"/>
    </row>
    <row r="989" spans="4:19" ht="14.45">
      <c r="D989" s="3"/>
      <c r="I989" s="3"/>
      <c r="N989" s="3"/>
      <c r="S989" s="3"/>
    </row>
    <row r="990" spans="4:19" ht="14.45">
      <c r="D990" s="3"/>
      <c r="I990" s="3"/>
      <c r="N990" s="3"/>
      <c r="S990" s="3"/>
    </row>
    <row r="991" spans="4:19" ht="14.45">
      <c r="D991" s="3"/>
      <c r="I991" s="3"/>
      <c r="N991" s="3"/>
      <c r="S991" s="3"/>
    </row>
    <row r="992" spans="4:19" ht="14.45">
      <c r="D992" s="3"/>
      <c r="I992" s="3"/>
      <c r="N992" s="3"/>
      <c r="S992" s="3"/>
    </row>
    <row r="993" spans="4:19" ht="14.45">
      <c r="D993" s="3"/>
      <c r="I993" s="3"/>
      <c r="N993" s="3"/>
      <c r="S993" s="3"/>
    </row>
    <row r="994" spans="4:19" ht="14.45">
      <c r="D994" s="3"/>
      <c r="I994" s="3"/>
      <c r="N994" s="3"/>
      <c r="S994" s="3"/>
    </row>
    <row r="995" spans="4:19" ht="14.45">
      <c r="D995" s="3"/>
      <c r="I995" s="3"/>
      <c r="N995" s="3"/>
      <c r="S995" s="3"/>
    </row>
    <row r="996" spans="4:19" ht="14.45">
      <c r="D996" s="3"/>
      <c r="I996" s="3"/>
      <c r="N996" s="3"/>
      <c r="S996" s="3"/>
    </row>
    <row r="997" spans="4:19" ht="14.45">
      <c r="D997" s="3"/>
      <c r="I997" s="3"/>
      <c r="N997" s="3"/>
      <c r="S997" s="3"/>
    </row>
    <row r="998" spans="4:19" ht="14.45">
      <c r="D998" s="3"/>
      <c r="I998" s="3"/>
      <c r="N998" s="3"/>
      <c r="S998" s="3"/>
    </row>
    <row r="999" spans="4:19" ht="14.45">
      <c r="D999" s="3"/>
      <c r="I999" s="3"/>
      <c r="N999" s="3"/>
      <c r="S999" s="3"/>
    </row>
    <row r="1000" spans="4:19" ht="14.45">
      <c r="D1000" s="3"/>
      <c r="I1000" s="3"/>
      <c r="N1000" s="3"/>
      <c r="S1000" s="3"/>
    </row>
    <row r="1001" spans="4:19" ht="14.45">
      <c r="D1001" s="3"/>
      <c r="I1001" s="3"/>
      <c r="N1001" s="3"/>
      <c r="S1001" s="3"/>
    </row>
    <row r="1002" spans="4:19" ht="14.45">
      <c r="D1002" s="3"/>
      <c r="I1002" s="3"/>
      <c r="N1002" s="3"/>
      <c r="S1002" s="3"/>
    </row>
    <row r="1003" spans="4:19" ht="14.45">
      <c r="D1003" s="3"/>
      <c r="I1003" s="3"/>
      <c r="N1003" s="3"/>
      <c r="S1003" s="3"/>
    </row>
    <row r="1004" spans="4:19" ht="14.45">
      <c r="D1004" s="3"/>
      <c r="I1004" s="3"/>
      <c r="N1004" s="3"/>
      <c r="S1004" s="3"/>
    </row>
    <row r="1005" spans="4:19" ht="14.45">
      <c r="D1005" s="3"/>
      <c r="I1005" s="3"/>
      <c r="N1005" s="3"/>
      <c r="S1005" s="3"/>
    </row>
    <row r="1006" spans="4:19" ht="14.45">
      <c r="D1006" s="3"/>
      <c r="I1006" s="3"/>
      <c r="N1006" s="3"/>
      <c r="S1006" s="3"/>
    </row>
    <row r="1007" spans="4:19" ht="14.45">
      <c r="D1007" s="3"/>
      <c r="I1007" s="3"/>
      <c r="N1007" s="3"/>
      <c r="S1007" s="3"/>
    </row>
    <row r="1008" spans="4:19" ht="14.45">
      <c r="D1008" s="3"/>
      <c r="I1008" s="3"/>
      <c r="N1008" s="3"/>
      <c r="S1008" s="3"/>
    </row>
    <row r="1009" spans="4:19" ht="14.45">
      <c r="D1009" s="3"/>
      <c r="I1009" s="3"/>
      <c r="N1009" s="3"/>
      <c r="S1009" s="3"/>
    </row>
    <row r="1010" spans="4:19" ht="14.45">
      <c r="D1010" s="3"/>
      <c r="I1010" s="3"/>
      <c r="N1010" s="3"/>
      <c r="S1010" s="3"/>
    </row>
    <row r="1011" spans="4:19" ht="14.45">
      <c r="D1011" s="3"/>
      <c r="I1011" s="3"/>
      <c r="N1011" s="3"/>
      <c r="S1011" s="3"/>
    </row>
    <row r="1012" spans="4:19" ht="14.45">
      <c r="D1012" s="3"/>
      <c r="I1012" s="3"/>
      <c r="N1012" s="3"/>
      <c r="S1012" s="3"/>
    </row>
    <row r="1013" spans="4:19" ht="14.45">
      <c r="D1013" s="3"/>
      <c r="I1013" s="3"/>
      <c r="N1013" s="3"/>
      <c r="S1013" s="3"/>
    </row>
    <row r="1014" spans="4:19" ht="14.45">
      <c r="D1014" s="3"/>
      <c r="I1014" s="3"/>
      <c r="N1014" s="3"/>
      <c r="S1014" s="3"/>
    </row>
    <row r="1015" spans="4:19" ht="14.45">
      <c r="D1015" s="3"/>
      <c r="I1015" s="3"/>
      <c r="N1015" s="3"/>
      <c r="S1015" s="3"/>
    </row>
    <row r="1016" spans="4:19" ht="14.45">
      <c r="D1016" s="3"/>
      <c r="I1016" s="3"/>
      <c r="N1016" s="3"/>
      <c r="S1016" s="3"/>
    </row>
  </sheetData>
  <conditionalFormatting sqref="B1:AI4 B15:AI18 B5:C14 E5:AI14 B29:AI1016 B19:C28 E20:H28 J19:M28 O19:R28 T19:AI28 F19:H19">
    <cfRule type="containsText" dxfId="9" priority="1" operator="containsText" text="Ótimo">
      <formula>NOT(ISERROR(SEARCH(("Ótimo"),(B1))))</formula>
    </cfRule>
  </conditionalFormatting>
  <conditionalFormatting sqref="B1:AI4 B15:AI18 B5:C14 E5:AI14 B29:AI1016 B19:C28 E20:H28 J19:M28 O19:R28 T19:AI28 F19:H19">
    <cfRule type="containsText" dxfId="8" priority="2" operator="containsText" text="Bom">
      <formula>NOT(ISERROR(SEARCH(("Bom"),(B1))))</formula>
    </cfRule>
  </conditionalFormatting>
  <conditionalFormatting sqref="B1:AI4 B15:AI18 B5:C14 E5:AI14 B29:AI1016 B19:C28 E20:H28 J19:M28 O19:R28 T19:AI28 F19:H19">
    <cfRule type="containsText" dxfId="7" priority="3" operator="containsText" text="Regular">
      <formula>NOT(ISERROR(SEARCH(("Regular"),(B1))))</formula>
    </cfRule>
  </conditionalFormatting>
  <conditionalFormatting sqref="B1:AI4 B15:AI18 B5:C14 E5:AI14 B29:AI1016 B19:C28 E20:H28 J19:M28 O19:R28 T19:AI28 F19:H19">
    <cfRule type="containsText" dxfId="6" priority="4" operator="containsText" text="Ruim">
      <formula>NOT(ISERROR(SEARCH(("Ruim"),(B1))))</formula>
    </cfRule>
  </conditionalFormatting>
  <conditionalFormatting sqref="B1:AI4 B15:AI18 B5:C14 E5:AI14 B29:AI1016 B19:C28 E20:H28 J19:M28 O19:R28 T19:AI28 F19:H19">
    <cfRule type="containsText" dxfId="5" priority="5" operator="containsText" text="Péssimo">
      <formula>NOT(ISERROR(SEARCH(("Péssimo"),(B1))))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1C232"/>
    <outlinePr summaryBelow="0" summaryRight="0"/>
  </sheetPr>
  <dimension ref="A1:L31"/>
  <sheetViews>
    <sheetView workbookViewId="0"/>
  </sheetViews>
  <sheetFormatPr defaultColWidth="14.42578125" defaultRowHeight="15" customHeight="1"/>
  <sheetData>
    <row r="1" spans="1:8">
      <c r="A1" s="5">
        <v>20</v>
      </c>
      <c r="B1" s="5" t="s">
        <v>20</v>
      </c>
      <c r="C1" s="5" t="s">
        <v>21</v>
      </c>
    </row>
    <row r="2" spans="1:8">
      <c r="A2" s="5">
        <v>40</v>
      </c>
      <c r="B2" s="5" t="s">
        <v>22</v>
      </c>
      <c r="C2" s="5" t="s">
        <v>23</v>
      </c>
    </row>
    <row r="3" spans="1:8">
      <c r="A3" s="5">
        <v>60</v>
      </c>
      <c r="B3" s="5" t="s">
        <v>24</v>
      </c>
      <c r="C3" s="5" t="s">
        <v>25</v>
      </c>
    </row>
    <row r="4" spans="1:8">
      <c r="A4" s="5">
        <v>80</v>
      </c>
      <c r="B4" s="5" t="s">
        <v>19</v>
      </c>
      <c r="C4" s="5" t="s">
        <v>23</v>
      </c>
    </row>
    <row r="5" spans="1:8">
      <c r="A5" s="5">
        <v>101</v>
      </c>
      <c r="B5" s="5" t="s">
        <v>26</v>
      </c>
      <c r="C5" s="5" t="s">
        <v>21</v>
      </c>
    </row>
    <row r="8" spans="1:8">
      <c r="A8" s="5" t="s">
        <v>27</v>
      </c>
      <c r="B8" s="5" t="s">
        <v>28</v>
      </c>
      <c r="C8" s="5" t="s">
        <v>1</v>
      </c>
      <c r="D8" s="5" t="s">
        <v>29</v>
      </c>
      <c r="E8" s="5" t="s">
        <v>30</v>
      </c>
      <c r="F8" s="5" t="s">
        <v>31</v>
      </c>
      <c r="G8" s="5" t="s">
        <v>32</v>
      </c>
      <c r="H8" s="5" t="s">
        <v>33</v>
      </c>
    </row>
    <row r="9" spans="1:8">
      <c r="A9" s="5" t="str">
        <f>'Dados unificados'!A2</f>
        <v>União (Federal)</v>
      </c>
      <c r="B9" s="5" t="str">
        <f>TRIM(LEFT(A9,SEARCH("(",A9)-1))</f>
        <v>União</v>
      </c>
      <c r="C9" s="5" t="str">
        <f t="shared" ref="C9:C18" si="0">TRIM(LEFT(A9,SEARCH("(",A9)-1))</f>
        <v>União</v>
      </c>
      <c r="D9" s="19">
        <f>ROUND('Dados unificados'!B2,1)</f>
        <v>92.5</v>
      </c>
      <c r="E9" s="19">
        <f>ROUND('Dados unificados'!C2,1)</f>
        <v>71.900000000000006</v>
      </c>
      <c r="F9" s="19">
        <f>ROUND('Dados unificados'!D2,1)</f>
        <v>55.5</v>
      </c>
      <c r="G9" s="19">
        <f>ROUND('Dados unificados'!E2,1)</f>
        <v>62.8</v>
      </c>
      <c r="H9" s="19">
        <f>ROUND('Dados unificados'!F2,1)</f>
        <v>70.7</v>
      </c>
    </row>
    <row r="10" spans="1:8">
      <c r="A10" s="5" t="str">
        <f>'Dados unificados'!A3</f>
        <v>Mato Grosso (MT)</v>
      </c>
      <c r="B10" s="5" t="str">
        <f t="shared" ref="B10:B18" si="1">MID(A10,SEARCH("(",A10)+1,2)</f>
        <v>MT</v>
      </c>
      <c r="C10" s="5" t="str">
        <f t="shared" si="0"/>
        <v>Mato Grosso</v>
      </c>
      <c r="D10" s="19">
        <f>ROUND('Dados unificados'!B3,1)</f>
        <v>73.599999999999994</v>
      </c>
      <c r="E10" s="19">
        <f>ROUND('Dados unificados'!C3,1)</f>
        <v>74.3</v>
      </c>
      <c r="F10" s="19">
        <f>ROUND('Dados unificados'!D3,1)</f>
        <v>42.6</v>
      </c>
      <c r="G10" s="19">
        <f>ROUND('Dados unificados'!E3,1)</f>
        <v>36.4</v>
      </c>
      <c r="H10" s="19">
        <f>ROUND('Dados unificados'!F3,1)</f>
        <v>56.7</v>
      </c>
    </row>
    <row r="11" spans="1:8">
      <c r="A11" s="5" t="str">
        <f>'Dados unificados'!A4</f>
        <v>Pará (PA)</v>
      </c>
      <c r="B11" s="5" t="str">
        <f t="shared" si="1"/>
        <v>PA</v>
      </c>
      <c r="C11" s="5" t="str">
        <f t="shared" si="0"/>
        <v>Pará</v>
      </c>
      <c r="D11" s="19">
        <f>ROUND('Dados unificados'!B4,1)</f>
        <v>84.8</v>
      </c>
      <c r="E11" s="19">
        <f>ROUND('Dados unificados'!C4,1)</f>
        <v>63</v>
      </c>
      <c r="F11" s="19">
        <f>ROUND('Dados unificados'!D4,1)</f>
        <v>45.4</v>
      </c>
      <c r="G11" s="19">
        <f>ROUND('Dados unificados'!E4,1)</f>
        <v>27.7</v>
      </c>
      <c r="H11" s="19">
        <f>ROUND('Dados unificados'!F4,1)</f>
        <v>55.3</v>
      </c>
    </row>
    <row r="12" spans="1:8">
      <c r="A12" s="5" t="str">
        <f>'Dados unificados'!A6</f>
        <v>Maranhão (MA)</v>
      </c>
      <c r="B12" s="5" t="str">
        <f t="shared" si="1"/>
        <v>MA</v>
      </c>
      <c r="C12" s="5" t="str">
        <f t="shared" si="0"/>
        <v>Maranhão</v>
      </c>
      <c r="D12" s="19">
        <f>ROUND('Dados unificados'!B6,1)</f>
        <v>77.3</v>
      </c>
      <c r="E12" s="19">
        <f>ROUND('Dados unificados'!C6,1)</f>
        <v>27.2</v>
      </c>
      <c r="F12" s="19">
        <f>ROUND('Dados unificados'!D6,1)</f>
        <v>30.9</v>
      </c>
      <c r="G12" s="19">
        <f>ROUND('Dados unificados'!E6,1)</f>
        <v>32.299999999999997</v>
      </c>
      <c r="H12" s="19">
        <f>ROUND('Dados unificados'!F6,1)</f>
        <v>41.9</v>
      </c>
    </row>
    <row r="13" spans="1:8">
      <c r="A13" s="5" t="str">
        <f>'Dados unificados'!A5</f>
        <v>Amazonas (AM)</v>
      </c>
      <c r="B13" s="5" t="str">
        <f t="shared" si="1"/>
        <v>AM</v>
      </c>
      <c r="C13" s="5" t="str">
        <f t="shared" si="0"/>
        <v>Amazonas</v>
      </c>
      <c r="D13" s="19">
        <f>ROUND('Dados unificados'!B5,1)</f>
        <v>73.7</v>
      </c>
      <c r="E13" s="19">
        <f>ROUND('Dados unificados'!C5,1)</f>
        <v>43.9</v>
      </c>
      <c r="F13" s="19">
        <f>ROUND('Dados unificados'!D5,1)</f>
        <v>42.7</v>
      </c>
      <c r="G13" s="19">
        <f>ROUND('Dados unificados'!E5,1)</f>
        <v>14.8</v>
      </c>
      <c r="H13" s="19">
        <f>ROUND('Dados unificados'!F5,1)</f>
        <v>43.8</v>
      </c>
    </row>
    <row r="14" spans="1:8">
      <c r="A14" s="5" t="str">
        <f>'Dados unificados'!A8</f>
        <v>Rondônia (RO)</v>
      </c>
      <c r="B14" s="5" t="str">
        <f t="shared" si="1"/>
        <v>RO</v>
      </c>
      <c r="C14" s="5" t="str">
        <f t="shared" si="0"/>
        <v>Rondônia</v>
      </c>
      <c r="D14" s="19">
        <f>ROUND('Dados unificados'!B8,1)</f>
        <v>57.6</v>
      </c>
      <c r="E14" s="19">
        <f>ROUND('Dados unificados'!C8,1)</f>
        <v>40.700000000000003</v>
      </c>
      <c r="F14" s="19">
        <f>ROUND('Dados unificados'!D8,1)</f>
        <v>41.1</v>
      </c>
      <c r="G14" s="19">
        <f>ROUND('Dados unificados'!E8,1)</f>
        <v>5.4</v>
      </c>
      <c r="H14" s="19">
        <f>ROUND('Dados unificados'!F8,1)</f>
        <v>36.200000000000003</v>
      </c>
    </row>
    <row r="15" spans="1:8">
      <c r="A15" s="5" t="str">
        <f>'Dados unificados'!A9</f>
        <v>Amapá (AP)</v>
      </c>
      <c r="B15" s="5" t="str">
        <f t="shared" si="1"/>
        <v>AP</v>
      </c>
      <c r="C15" s="5" t="str">
        <f t="shared" si="0"/>
        <v>Amapá</v>
      </c>
      <c r="D15" s="19">
        <f>ROUND('Dados unificados'!B9,1)</f>
        <v>45.6</v>
      </c>
      <c r="E15" s="19">
        <f>ROUND('Dados unificados'!C9,1)</f>
        <v>46.3</v>
      </c>
      <c r="F15" s="19">
        <f>ROUND('Dados unificados'!D9,1)</f>
        <v>40.799999999999997</v>
      </c>
      <c r="G15" s="19">
        <f>ROUND('Dados unificados'!E9,1)</f>
        <v>10.4</v>
      </c>
      <c r="H15" s="19">
        <f>ROUND('Dados unificados'!F9,1)</f>
        <v>35.799999999999997</v>
      </c>
    </row>
    <row r="16" spans="1:8">
      <c r="A16" s="5" t="str">
        <f>'Dados unificados'!A7</f>
        <v>Tocantins (TO)</v>
      </c>
      <c r="B16" s="5" t="str">
        <f t="shared" si="1"/>
        <v>TO</v>
      </c>
      <c r="C16" s="5" t="str">
        <f t="shared" si="0"/>
        <v>Tocantins</v>
      </c>
      <c r="D16" s="19">
        <f>ROUND('Dados unificados'!B7,1)</f>
        <v>71.3</v>
      </c>
      <c r="E16" s="19">
        <f>ROUND('Dados unificados'!C7,1)</f>
        <v>32</v>
      </c>
      <c r="F16" s="19">
        <f>ROUND('Dados unificados'!D7,1)</f>
        <v>49.4</v>
      </c>
      <c r="G16" s="19">
        <f>ROUND('Dados unificados'!E7,1)</f>
        <v>5.7</v>
      </c>
      <c r="H16" s="19">
        <f>ROUND('Dados unificados'!F7,1)</f>
        <v>39.6</v>
      </c>
    </row>
    <row r="17" spans="1:12">
      <c r="A17" s="5" t="str">
        <f>'Dados unificados'!A10</f>
        <v>Acre (AC)</v>
      </c>
      <c r="B17" s="5" t="str">
        <f t="shared" si="1"/>
        <v>AC</v>
      </c>
      <c r="C17" s="5" t="str">
        <f t="shared" si="0"/>
        <v>Acre</v>
      </c>
      <c r="D17" s="19">
        <f>ROUND('Dados unificados'!B10,1)</f>
        <v>70.099999999999994</v>
      </c>
      <c r="E17" s="19">
        <f>ROUND('Dados unificados'!C10,1)</f>
        <v>35.299999999999997</v>
      </c>
      <c r="F17" s="19">
        <f>ROUND('Dados unificados'!D10,1)</f>
        <v>33.6</v>
      </c>
      <c r="G17" s="19">
        <f>ROUND('Dados unificados'!E10,1)</f>
        <v>2.9</v>
      </c>
      <c r="H17" s="19">
        <f>ROUND('Dados unificados'!F10,1)</f>
        <v>35.5</v>
      </c>
    </row>
    <row r="18" spans="1:12">
      <c r="A18" s="5" t="str">
        <f>'Dados unificados'!A11</f>
        <v>Roraima (RR)</v>
      </c>
      <c r="B18" s="5" t="str">
        <f t="shared" si="1"/>
        <v>RR</v>
      </c>
      <c r="C18" s="5" t="str">
        <f t="shared" si="0"/>
        <v>Roraima</v>
      </c>
      <c r="D18" s="19">
        <f>ROUND('Dados unificados'!B11,1)</f>
        <v>38.700000000000003</v>
      </c>
      <c r="E18" s="19">
        <f>ROUND('Dados unificados'!C11,1)</f>
        <v>39.4</v>
      </c>
      <c r="F18" s="19">
        <f>ROUND('Dados unificados'!D11,1)</f>
        <v>12.3</v>
      </c>
      <c r="G18" s="19">
        <f>ROUND('Dados unificados'!E11,1)</f>
        <v>0.8</v>
      </c>
      <c r="H18" s="19">
        <f>ROUND('Dados unificados'!F11,1)</f>
        <v>22.8</v>
      </c>
    </row>
    <row r="19" spans="1:12">
      <c r="B19" s="5" t="s">
        <v>34</v>
      </c>
      <c r="D19" s="19">
        <f>ROUND('Dados unificados'!B12,1)</f>
        <v>65.900000000000006</v>
      </c>
      <c r="E19" s="19">
        <f>ROUND('Dados unificados'!C12,1)</f>
        <v>44.7</v>
      </c>
      <c r="F19" s="19">
        <f>ROUND('Dados unificados'!D12,1)</f>
        <v>37.6</v>
      </c>
      <c r="G19" s="19">
        <f>ROUND('Dados unificados'!E12,1)</f>
        <v>15.1</v>
      </c>
      <c r="H19" s="19">
        <f>ROUND('Dados unificados'!F12,1)</f>
        <v>40.799999999999997</v>
      </c>
    </row>
    <row r="22" spans="1:12">
      <c r="A22" s="5" t="s">
        <v>35</v>
      </c>
      <c r="B22" s="5" t="s">
        <v>36</v>
      </c>
      <c r="C22" s="5" t="s">
        <v>33</v>
      </c>
      <c r="D22" s="5" t="s">
        <v>37</v>
      </c>
      <c r="E22" s="5" t="s">
        <v>29</v>
      </c>
      <c r="F22" s="5" t="s">
        <v>38</v>
      </c>
      <c r="G22" s="5" t="s">
        <v>30</v>
      </c>
      <c r="H22" s="5" t="s">
        <v>39</v>
      </c>
      <c r="I22" s="5" t="s">
        <v>31</v>
      </c>
      <c r="J22" s="5" t="s">
        <v>40</v>
      </c>
      <c r="K22" s="5" t="s">
        <v>32</v>
      </c>
      <c r="L22" s="5" t="s">
        <v>41</v>
      </c>
    </row>
    <row r="23" spans="1:12">
      <c r="A23" s="5" t="s">
        <v>42</v>
      </c>
      <c r="B23" s="5" t="s">
        <v>13</v>
      </c>
      <c r="C23" s="5">
        <f t="shared" ref="C23:C31" si="2">IFERROR(VLOOKUP(A23,$B$9:$H$18,6,0),"-")</f>
        <v>2.9</v>
      </c>
      <c r="D23" s="19" t="str">
        <f>IF(C23&lt;_dados!$A$1,_dados!$B$1,IF(C23&lt;_dados!$A$2,_dados!$B$2,IF(C23&lt;_dados!$A$3,_dados!$B$3,IF(C23&lt;_dados!$A$4,_dados!$B$4,IF(C23&lt;_dados!$A$5,_dados!$B$5,"Não avaliado")))))</f>
        <v>Péssimo</v>
      </c>
      <c r="E23" s="5" t="str">
        <f t="shared" ref="E23:E31" si="3">IFERROR(VLOOKUP(A23,$B$9:$H$18,2,0),"-")</f>
        <v>Acre</v>
      </c>
      <c r="F23" s="19" t="str">
        <f>IF(E23&lt;_dados!$A$1,_dados!$B$1,IF(E23&lt;_dados!$A$2,_dados!$B$2,IF(E23&lt;_dados!$A$3,_dados!$B$3,IF(E23&lt;_dados!$A$4,_dados!$B$4,IF(E23&lt;_dados!$A$5,_dados!$B$5,"Não avaliado")))))</f>
        <v>Não avaliado</v>
      </c>
      <c r="G23" s="5">
        <f t="shared" ref="G23:G31" si="4">IFERROR(VLOOKUP(A23,$B$9:$H$18,3,0),"-")</f>
        <v>70.099999999999994</v>
      </c>
      <c r="H23" s="19" t="str">
        <f>IF(G23&lt;_dados!$A$1,_dados!$B$1,IF(G23&lt;_dados!$A$2,_dados!$B$2,IF(G23&lt;_dados!$A$3,_dados!$B$3,IF(G23&lt;_dados!$A$4,_dados!$B$4,IF(G23&lt;_dados!$A$5,_dados!$B$5,"Não avaliado")))))</f>
        <v>Bom</v>
      </c>
      <c r="I23" s="5">
        <f t="shared" ref="I23:I31" si="5">IFERROR(VLOOKUP(A23,$B$9:$H$18,4,0),"-")</f>
        <v>35.299999999999997</v>
      </c>
      <c r="J23" s="19" t="str">
        <f>IF(I23&lt;_dados!$A$1,_dados!$B$1,IF(I23&lt;_dados!$A$2,_dados!$B$2,IF(I23&lt;_dados!$A$3,_dados!$B$3,IF(I23&lt;_dados!$A$4,_dados!$B$4,IF(I23&lt;_dados!$A$5,_dados!$B$5,"Não avaliado")))))</f>
        <v>Ruim</v>
      </c>
      <c r="K23" s="5">
        <f t="shared" ref="K23:K31" si="6">IFERROR(VLOOKUP(A23,$B$9:$H$18,5,0),"-")</f>
        <v>33.6</v>
      </c>
      <c r="L23" s="19" t="str">
        <f>IF(K23&lt;_dados!$A$1,_dados!$B$1,IF(K23&lt;_dados!$A$2,_dados!$B$2,IF(K23&lt;_dados!$A$3,_dados!$B$3,IF(K23&lt;_dados!$A$4,_dados!$B$4,IF(K23&lt;_dados!$A$5,_dados!$B$5,"Não avaliado")))))</f>
        <v>Ruim</v>
      </c>
    </row>
    <row r="24" spans="1:12">
      <c r="A24" s="5" t="s">
        <v>43</v>
      </c>
      <c r="B24" s="5" t="s">
        <v>12</v>
      </c>
      <c r="C24" s="5">
        <f t="shared" si="2"/>
        <v>10.4</v>
      </c>
      <c r="D24" s="19" t="str">
        <f>IF(C24&lt;_dados!$A$1,_dados!$B$1,IF(C24&lt;_dados!$A$2,_dados!$B$2,IF(C24&lt;_dados!$A$3,_dados!$B$3,IF(C24&lt;_dados!$A$4,_dados!$B$4,IF(C24&lt;_dados!$A$5,_dados!$B$5,"Não avaliado")))))</f>
        <v>Péssimo</v>
      </c>
      <c r="E24" s="5" t="str">
        <f t="shared" si="3"/>
        <v>Amapá</v>
      </c>
      <c r="F24" s="19" t="str">
        <f>IF(E24&lt;_dados!$A$1,_dados!$B$1,IF(E24&lt;_dados!$A$2,_dados!$B$2,IF(E24&lt;_dados!$A$3,_dados!$B$3,IF(E24&lt;_dados!$A$4,_dados!$B$4,IF(E24&lt;_dados!$A$5,_dados!$B$5,"Não avaliado")))))</f>
        <v>Não avaliado</v>
      </c>
      <c r="G24" s="5">
        <f t="shared" si="4"/>
        <v>45.6</v>
      </c>
      <c r="H24" s="19" t="str">
        <f>IF(G24&lt;_dados!$A$1,_dados!$B$1,IF(G24&lt;_dados!$A$2,_dados!$B$2,IF(G24&lt;_dados!$A$3,_dados!$B$3,IF(G24&lt;_dados!$A$4,_dados!$B$4,IF(G24&lt;_dados!$A$5,_dados!$B$5,"Não avaliado")))))</f>
        <v>Regular</v>
      </c>
      <c r="I24" s="5">
        <f t="shared" si="5"/>
        <v>46.3</v>
      </c>
      <c r="J24" s="19" t="str">
        <f>IF(I24&lt;_dados!$A$1,_dados!$B$1,IF(I24&lt;_dados!$A$2,_dados!$B$2,IF(I24&lt;_dados!$A$3,_dados!$B$3,IF(I24&lt;_dados!$A$4,_dados!$B$4,IF(I24&lt;_dados!$A$5,_dados!$B$5,"Não avaliado")))))</f>
        <v>Regular</v>
      </c>
      <c r="K24" s="5">
        <f t="shared" si="6"/>
        <v>40.799999999999997</v>
      </c>
      <c r="L24" s="19" t="str">
        <f>IF(K24&lt;_dados!$A$1,_dados!$B$1,IF(K24&lt;_dados!$A$2,_dados!$B$2,IF(K24&lt;_dados!$A$3,_dados!$B$3,IF(K24&lt;_dados!$A$4,_dados!$B$4,IF(K24&lt;_dados!$A$5,_dados!$B$5,"Não avaliado")))))</f>
        <v>Regular</v>
      </c>
    </row>
    <row r="25" spans="1:12">
      <c r="A25" s="5" t="s">
        <v>44</v>
      </c>
      <c r="B25" s="5" t="s">
        <v>8</v>
      </c>
      <c r="C25" s="5">
        <f t="shared" si="2"/>
        <v>14.8</v>
      </c>
      <c r="D25" s="19" t="str">
        <f>IF(C25&lt;_dados!$A$1,_dados!$B$1,IF(C25&lt;_dados!$A$2,_dados!$B$2,IF(C25&lt;_dados!$A$3,_dados!$B$3,IF(C25&lt;_dados!$A$4,_dados!$B$4,IF(C25&lt;_dados!$A$5,_dados!$B$5,"Não avaliado")))))</f>
        <v>Péssimo</v>
      </c>
      <c r="E25" s="5" t="str">
        <f t="shared" si="3"/>
        <v>Amazonas</v>
      </c>
      <c r="F25" s="19" t="str">
        <f>IF(E25&lt;_dados!$A$1,_dados!$B$1,IF(E25&lt;_dados!$A$2,_dados!$B$2,IF(E25&lt;_dados!$A$3,_dados!$B$3,IF(E25&lt;_dados!$A$4,_dados!$B$4,IF(E25&lt;_dados!$A$5,_dados!$B$5,"Não avaliado")))))</f>
        <v>Não avaliado</v>
      </c>
      <c r="G25" s="5">
        <f t="shared" si="4"/>
        <v>73.7</v>
      </c>
      <c r="H25" s="19" t="str">
        <f>IF(G25&lt;_dados!$A$1,_dados!$B$1,IF(G25&lt;_dados!$A$2,_dados!$B$2,IF(G25&lt;_dados!$A$3,_dados!$B$3,IF(G25&lt;_dados!$A$4,_dados!$B$4,IF(G25&lt;_dados!$A$5,_dados!$B$5,"Não avaliado")))))</f>
        <v>Bom</v>
      </c>
      <c r="I25" s="5">
        <f t="shared" si="5"/>
        <v>43.9</v>
      </c>
      <c r="J25" s="19" t="str">
        <f>IF(I25&lt;_dados!$A$1,_dados!$B$1,IF(I25&lt;_dados!$A$2,_dados!$B$2,IF(I25&lt;_dados!$A$3,_dados!$B$3,IF(I25&lt;_dados!$A$4,_dados!$B$4,IF(I25&lt;_dados!$A$5,_dados!$B$5,"Não avaliado")))))</f>
        <v>Regular</v>
      </c>
      <c r="K25" s="5">
        <f t="shared" si="6"/>
        <v>42.7</v>
      </c>
      <c r="L25" s="19" t="str">
        <f>IF(K25&lt;_dados!$A$1,_dados!$B$1,IF(K25&lt;_dados!$A$2,_dados!$B$2,IF(K25&lt;_dados!$A$3,_dados!$B$3,IF(K25&lt;_dados!$A$4,_dados!$B$4,IF(K25&lt;_dados!$A$5,_dados!$B$5,"Não avaliado")))))</f>
        <v>Regular</v>
      </c>
    </row>
    <row r="26" spans="1:12">
      <c r="A26" s="5" t="s">
        <v>45</v>
      </c>
      <c r="B26" s="5" t="s">
        <v>9</v>
      </c>
      <c r="C26" s="5">
        <f t="shared" si="2"/>
        <v>32.299999999999997</v>
      </c>
      <c r="D26" s="19" t="str">
        <f>IF(C26&lt;_dados!$A$1,_dados!$B$1,IF(C26&lt;_dados!$A$2,_dados!$B$2,IF(C26&lt;_dados!$A$3,_dados!$B$3,IF(C26&lt;_dados!$A$4,_dados!$B$4,IF(C26&lt;_dados!$A$5,_dados!$B$5,"Não avaliado")))))</f>
        <v>Ruim</v>
      </c>
      <c r="E26" s="5" t="str">
        <f t="shared" si="3"/>
        <v>Maranhão</v>
      </c>
      <c r="F26" s="19" t="str">
        <f>IF(E26&lt;_dados!$A$1,_dados!$B$1,IF(E26&lt;_dados!$A$2,_dados!$B$2,IF(E26&lt;_dados!$A$3,_dados!$B$3,IF(E26&lt;_dados!$A$4,_dados!$B$4,IF(E26&lt;_dados!$A$5,_dados!$B$5,"Não avaliado")))))</f>
        <v>Não avaliado</v>
      </c>
      <c r="G26" s="5">
        <f t="shared" si="4"/>
        <v>77.3</v>
      </c>
      <c r="H26" s="19" t="str">
        <f>IF(G26&lt;_dados!$A$1,_dados!$B$1,IF(G26&lt;_dados!$A$2,_dados!$B$2,IF(G26&lt;_dados!$A$3,_dados!$B$3,IF(G26&lt;_dados!$A$4,_dados!$B$4,IF(G26&lt;_dados!$A$5,_dados!$B$5,"Não avaliado")))))</f>
        <v>Bom</v>
      </c>
      <c r="I26" s="5">
        <f t="shared" si="5"/>
        <v>27.2</v>
      </c>
      <c r="J26" s="19" t="str">
        <f>IF(I26&lt;_dados!$A$1,_dados!$B$1,IF(I26&lt;_dados!$A$2,_dados!$B$2,IF(I26&lt;_dados!$A$3,_dados!$B$3,IF(I26&lt;_dados!$A$4,_dados!$B$4,IF(I26&lt;_dados!$A$5,_dados!$B$5,"Não avaliado")))))</f>
        <v>Ruim</v>
      </c>
      <c r="K26" s="5">
        <f t="shared" si="6"/>
        <v>30.9</v>
      </c>
      <c r="L26" s="19" t="str">
        <f>IF(K26&lt;_dados!$A$1,_dados!$B$1,IF(K26&lt;_dados!$A$2,_dados!$B$2,IF(K26&lt;_dados!$A$3,_dados!$B$3,IF(K26&lt;_dados!$A$4,_dados!$B$4,IF(K26&lt;_dados!$A$5,_dados!$B$5,"Não avaliado")))))</f>
        <v>Ruim</v>
      </c>
    </row>
    <row r="27" spans="1:12">
      <c r="A27" s="5" t="s">
        <v>46</v>
      </c>
      <c r="B27" s="5" t="s">
        <v>6</v>
      </c>
      <c r="C27" s="5">
        <f t="shared" si="2"/>
        <v>36.4</v>
      </c>
      <c r="D27" s="19" t="str">
        <f>IF(C27&lt;_dados!$A$1,_dados!$B$1,IF(C27&lt;_dados!$A$2,_dados!$B$2,IF(C27&lt;_dados!$A$3,_dados!$B$3,IF(C27&lt;_dados!$A$4,_dados!$B$4,IF(C27&lt;_dados!$A$5,_dados!$B$5,"Não avaliado")))))</f>
        <v>Ruim</v>
      </c>
      <c r="E27" s="5" t="str">
        <f t="shared" si="3"/>
        <v>Mato Grosso</v>
      </c>
      <c r="F27" s="19" t="str">
        <f>IF(E27&lt;_dados!$A$1,_dados!$B$1,IF(E27&lt;_dados!$A$2,_dados!$B$2,IF(E27&lt;_dados!$A$3,_dados!$B$3,IF(E27&lt;_dados!$A$4,_dados!$B$4,IF(E27&lt;_dados!$A$5,_dados!$B$5,"Não avaliado")))))</f>
        <v>Não avaliado</v>
      </c>
      <c r="G27" s="5">
        <f t="shared" si="4"/>
        <v>73.599999999999994</v>
      </c>
      <c r="H27" s="19" t="str">
        <f>IF(G27&lt;_dados!$A$1,_dados!$B$1,IF(G27&lt;_dados!$A$2,_dados!$B$2,IF(G27&lt;_dados!$A$3,_dados!$B$3,IF(G27&lt;_dados!$A$4,_dados!$B$4,IF(G27&lt;_dados!$A$5,_dados!$B$5,"Não avaliado")))))</f>
        <v>Bom</v>
      </c>
      <c r="I27" s="5">
        <f t="shared" si="5"/>
        <v>74.3</v>
      </c>
      <c r="J27" s="19" t="str">
        <f>IF(I27&lt;_dados!$A$1,_dados!$B$1,IF(I27&lt;_dados!$A$2,_dados!$B$2,IF(I27&lt;_dados!$A$3,_dados!$B$3,IF(I27&lt;_dados!$A$4,_dados!$B$4,IF(I27&lt;_dados!$A$5,_dados!$B$5,"Não avaliado")))))</f>
        <v>Bom</v>
      </c>
      <c r="K27" s="5">
        <f t="shared" si="6"/>
        <v>42.6</v>
      </c>
      <c r="L27" s="19" t="str">
        <f>IF(K27&lt;_dados!$A$1,_dados!$B$1,IF(K27&lt;_dados!$A$2,_dados!$B$2,IF(K27&lt;_dados!$A$3,_dados!$B$3,IF(K27&lt;_dados!$A$4,_dados!$B$4,IF(K27&lt;_dados!$A$5,_dados!$B$5,"Não avaliado")))))</f>
        <v>Regular</v>
      </c>
    </row>
    <row r="28" spans="1:12">
      <c r="A28" s="5" t="s">
        <v>47</v>
      </c>
      <c r="B28" s="5" t="s">
        <v>7</v>
      </c>
      <c r="C28" s="5">
        <f t="shared" si="2"/>
        <v>27.7</v>
      </c>
      <c r="D28" s="19" t="str">
        <f>IF(C28&lt;_dados!$A$1,_dados!$B$1,IF(C28&lt;_dados!$A$2,_dados!$B$2,IF(C28&lt;_dados!$A$3,_dados!$B$3,IF(C28&lt;_dados!$A$4,_dados!$B$4,IF(C28&lt;_dados!$A$5,_dados!$B$5,"Não avaliado")))))</f>
        <v>Ruim</v>
      </c>
      <c r="E28" s="5" t="str">
        <f t="shared" si="3"/>
        <v>Pará</v>
      </c>
      <c r="F28" s="19" t="str">
        <f>IF(E28&lt;_dados!$A$1,_dados!$B$1,IF(E28&lt;_dados!$A$2,_dados!$B$2,IF(E28&lt;_dados!$A$3,_dados!$B$3,IF(E28&lt;_dados!$A$4,_dados!$B$4,IF(E28&lt;_dados!$A$5,_dados!$B$5,"Não avaliado")))))</f>
        <v>Não avaliado</v>
      </c>
      <c r="G28" s="5">
        <f t="shared" si="4"/>
        <v>84.8</v>
      </c>
      <c r="H28" s="19" t="str">
        <f>IF(G28&lt;_dados!$A$1,_dados!$B$1,IF(G28&lt;_dados!$A$2,_dados!$B$2,IF(G28&lt;_dados!$A$3,_dados!$B$3,IF(G28&lt;_dados!$A$4,_dados!$B$4,IF(G28&lt;_dados!$A$5,_dados!$B$5,"Não avaliado")))))</f>
        <v>Ótimo</v>
      </c>
      <c r="I28" s="5">
        <f t="shared" si="5"/>
        <v>63</v>
      </c>
      <c r="J28" s="19" t="str">
        <f>IF(I28&lt;_dados!$A$1,_dados!$B$1,IF(I28&lt;_dados!$A$2,_dados!$B$2,IF(I28&lt;_dados!$A$3,_dados!$B$3,IF(I28&lt;_dados!$A$4,_dados!$B$4,IF(I28&lt;_dados!$A$5,_dados!$B$5,"Não avaliado")))))</f>
        <v>Bom</v>
      </c>
      <c r="K28" s="5">
        <f t="shared" si="6"/>
        <v>45.4</v>
      </c>
      <c r="L28" s="19" t="str">
        <f>IF(K28&lt;_dados!$A$1,_dados!$B$1,IF(K28&lt;_dados!$A$2,_dados!$B$2,IF(K28&lt;_dados!$A$3,_dados!$B$3,IF(K28&lt;_dados!$A$4,_dados!$B$4,IF(K28&lt;_dados!$A$5,_dados!$B$5,"Não avaliado")))))</f>
        <v>Regular</v>
      </c>
    </row>
    <row r="29" spans="1:12">
      <c r="A29" s="5" t="s">
        <v>48</v>
      </c>
      <c r="B29" s="5" t="s">
        <v>11</v>
      </c>
      <c r="C29" s="5">
        <f t="shared" si="2"/>
        <v>5.4</v>
      </c>
      <c r="D29" s="19" t="str">
        <f>IF(C29&lt;_dados!$A$1,_dados!$B$1,IF(C29&lt;_dados!$A$2,_dados!$B$2,IF(C29&lt;_dados!$A$3,_dados!$B$3,IF(C29&lt;_dados!$A$4,_dados!$B$4,IF(C29&lt;_dados!$A$5,_dados!$B$5,"Não avaliado")))))</f>
        <v>Péssimo</v>
      </c>
      <c r="E29" s="5" t="str">
        <f t="shared" si="3"/>
        <v>Rondônia</v>
      </c>
      <c r="F29" s="19" t="str">
        <f>IF(E29&lt;_dados!$A$1,_dados!$B$1,IF(E29&lt;_dados!$A$2,_dados!$B$2,IF(E29&lt;_dados!$A$3,_dados!$B$3,IF(E29&lt;_dados!$A$4,_dados!$B$4,IF(E29&lt;_dados!$A$5,_dados!$B$5,"Não avaliado")))))</f>
        <v>Não avaliado</v>
      </c>
      <c r="G29" s="5">
        <f t="shared" si="4"/>
        <v>57.6</v>
      </c>
      <c r="H29" s="19" t="str">
        <f>IF(G29&lt;_dados!$A$1,_dados!$B$1,IF(G29&lt;_dados!$A$2,_dados!$B$2,IF(G29&lt;_dados!$A$3,_dados!$B$3,IF(G29&lt;_dados!$A$4,_dados!$B$4,IF(G29&lt;_dados!$A$5,_dados!$B$5,"Não avaliado")))))</f>
        <v>Regular</v>
      </c>
      <c r="I29" s="5">
        <f t="shared" si="5"/>
        <v>40.700000000000003</v>
      </c>
      <c r="J29" s="19" t="str">
        <f>IF(I29&lt;_dados!$A$1,_dados!$B$1,IF(I29&lt;_dados!$A$2,_dados!$B$2,IF(I29&lt;_dados!$A$3,_dados!$B$3,IF(I29&lt;_dados!$A$4,_dados!$B$4,IF(I29&lt;_dados!$A$5,_dados!$B$5,"Não avaliado")))))</f>
        <v>Regular</v>
      </c>
      <c r="K29" s="5">
        <f t="shared" si="6"/>
        <v>41.1</v>
      </c>
      <c r="L29" s="19" t="str">
        <f>IF(K29&lt;_dados!$A$1,_dados!$B$1,IF(K29&lt;_dados!$A$2,_dados!$B$2,IF(K29&lt;_dados!$A$3,_dados!$B$3,IF(K29&lt;_dados!$A$4,_dados!$B$4,IF(K29&lt;_dados!$A$5,_dados!$B$5,"Não avaliado")))))</f>
        <v>Regular</v>
      </c>
    </row>
    <row r="30" spans="1:12">
      <c r="A30" s="5" t="s">
        <v>49</v>
      </c>
      <c r="B30" s="5" t="s">
        <v>14</v>
      </c>
      <c r="C30" s="5">
        <f t="shared" si="2"/>
        <v>0.8</v>
      </c>
      <c r="D30" s="19" t="str">
        <f>IF(C30&lt;_dados!$A$1,_dados!$B$1,IF(C30&lt;_dados!$A$2,_dados!$B$2,IF(C30&lt;_dados!$A$3,_dados!$B$3,IF(C30&lt;_dados!$A$4,_dados!$B$4,IF(C30&lt;_dados!$A$5,_dados!$B$5,"Não avaliado")))))</f>
        <v>Péssimo</v>
      </c>
      <c r="E30" s="5" t="str">
        <f t="shared" si="3"/>
        <v>Roraima</v>
      </c>
      <c r="F30" s="19" t="str">
        <f>IF(E30&lt;_dados!$A$1,_dados!$B$1,IF(E30&lt;_dados!$A$2,_dados!$B$2,IF(E30&lt;_dados!$A$3,_dados!$B$3,IF(E30&lt;_dados!$A$4,_dados!$B$4,IF(E30&lt;_dados!$A$5,_dados!$B$5,"Não avaliado")))))</f>
        <v>Não avaliado</v>
      </c>
      <c r="G30" s="5">
        <f t="shared" si="4"/>
        <v>38.700000000000003</v>
      </c>
      <c r="H30" s="19" t="str">
        <f>IF(G30&lt;_dados!$A$1,_dados!$B$1,IF(G30&lt;_dados!$A$2,_dados!$B$2,IF(G30&lt;_dados!$A$3,_dados!$B$3,IF(G30&lt;_dados!$A$4,_dados!$B$4,IF(G30&lt;_dados!$A$5,_dados!$B$5,"Não avaliado")))))</f>
        <v>Ruim</v>
      </c>
      <c r="I30" s="5">
        <f t="shared" si="5"/>
        <v>39.4</v>
      </c>
      <c r="J30" s="19" t="str">
        <f>IF(I30&lt;_dados!$A$1,_dados!$B$1,IF(I30&lt;_dados!$A$2,_dados!$B$2,IF(I30&lt;_dados!$A$3,_dados!$B$3,IF(I30&lt;_dados!$A$4,_dados!$B$4,IF(I30&lt;_dados!$A$5,_dados!$B$5,"Não avaliado")))))</f>
        <v>Ruim</v>
      </c>
      <c r="K30" s="5">
        <f t="shared" si="6"/>
        <v>12.3</v>
      </c>
      <c r="L30" s="19" t="str">
        <f>IF(K30&lt;_dados!$A$1,_dados!$B$1,IF(K30&lt;_dados!$A$2,_dados!$B$2,IF(K30&lt;_dados!$A$3,_dados!$B$3,IF(K30&lt;_dados!$A$4,_dados!$B$4,IF(K30&lt;_dados!$A$5,_dados!$B$5,"Não avaliado")))))</f>
        <v>Péssimo</v>
      </c>
    </row>
    <row r="31" spans="1:12">
      <c r="A31" s="5" t="s">
        <v>50</v>
      </c>
      <c r="B31" s="5" t="s">
        <v>10</v>
      </c>
      <c r="C31" s="5">
        <f t="shared" si="2"/>
        <v>5.7</v>
      </c>
      <c r="D31" s="19" t="str">
        <f>IF(C31&lt;_dados!$A$1,_dados!$B$1,IF(C31&lt;_dados!$A$2,_dados!$B$2,IF(C31&lt;_dados!$A$3,_dados!$B$3,IF(C31&lt;_dados!$A$4,_dados!$B$4,IF(C31&lt;_dados!$A$5,_dados!$B$5,"Não avaliado")))))</f>
        <v>Péssimo</v>
      </c>
      <c r="E31" s="5" t="str">
        <f t="shared" si="3"/>
        <v>Tocantins</v>
      </c>
      <c r="F31" s="19" t="str">
        <f>IF(E31&lt;_dados!$A$1,_dados!$B$1,IF(E31&lt;_dados!$A$2,_dados!$B$2,IF(E31&lt;_dados!$A$3,_dados!$B$3,IF(E31&lt;_dados!$A$4,_dados!$B$4,IF(E31&lt;_dados!$A$5,_dados!$B$5,"Não avaliado")))))</f>
        <v>Não avaliado</v>
      </c>
      <c r="G31" s="5">
        <f t="shared" si="4"/>
        <v>71.3</v>
      </c>
      <c r="H31" s="19" t="str">
        <f>IF(G31&lt;_dados!$A$1,_dados!$B$1,IF(G31&lt;_dados!$A$2,_dados!$B$2,IF(G31&lt;_dados!$A$3,_dados!$B$3,IF(G31&lt;_dados!$A$4,_dados!$B$4,IF(G31&lt;_dados!$A$5,_dados!$B$5,"Não avaliado")))))</f>
        <v>Bom</v>
      </c>
      <c r="I31" s="5">
        <f t="shared" si="5"/>
        <v>32</v>
      </c>
      <c r="J31" s="19" t="str">
        <f>IF(I31&lt;_dados!$A$1,_dados!$B$1,IF(I31&lt;_dados!$A$2,_dados!$B$2,IF(I31&lt;_dados!$A$3,_dados!$B$3,IF(I31&lt;_dados!$A$4,_dados!$B$4,IF(I31&lt;_dados!$A$5,_dados!$B$5,"Não avaliado")))))</f>
        <v>Ruim</v>
      </c>
      <c r="K31" s="5">
        <f t="shared" si="6"/>
        <v>49.4</v>
      </c>
      <c r="L31" s="19" t="str">
        <f>IF(K31&lt;_dados!$A$1,_dados!$B$1,IF(K31&lt;_dados!$A$2,_dados!$B$2,IF(K31&lt;_dados!$A$3,_dados!$B$3,IF(K31&lt;_dados!$A$4,_dados!$B$4,IF(K31&lt;_dados!$A$5,_dados!$B$5,"Não avaliado")))))</f>
        <v>Regular</v>
      </c>
    </row>
  </sheetData>
  <conditionalFormatting sqref="D23:D31 F23:F31 H23:H31 J23:J31 L23:L31">
    <cfRule type="containsText" dxfId="4" priority="1" operator="containsText" text="Ótimo">
      <formula>NOT(ISERROR(SEARCH(("Ótimo"),(D23))))</formula>
    </cfRule>
  </conditionalFormatting>
  <conditionalFormatting sqref="D23:D31 F23:F31 H23:H31 J23:J31 L23:L31">
    <cfRule type="containsText" dxfId="3" priority="2" operator="containsText" text="Bom">
      <formula>NOT(ISERROR(SEARCH(("Bom"),(D23))))</formula>
    </cfRule>
  </conditionalFormatting>
  <conditionalFormatting sqref="D23:D31 F23:F31 H23:H31 J23:J31 L23:L31">
    <cfRule type="containsText" dxfId="2" priority="3" operator="containsText" text="Regular">
      <formula>NOT(ISERROR(SEARCH(("Regular"),(D23))))</formula>
    </cfRule>
  </conditionalFormatting>
  <conditionalFormatting sqref="D23:D31 F23:F31 H23:H31 J23:J31 L23:L31">
    <cfRule type="containsText" dxfId="1" priority="4" operator="containsText" text="Ruim">
      <formula>NOT(ISERROR(SEARCH(("Ruim"),(D23))))</formula>
    </cfRule>
  </conditionalFormatting>
  <conditionalFormatting sqref="D23:D31 F23:F31 H23:H31 J23:J31 L23:L31">
    <cfRule type="containsText" dxfId="0" priority="5" operator="containsText" text="Péssimo">
      <formula>NOT(ISERROR(SEARCH(("Péssimo"),(D23))))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workbookViewId="0"/>
  </sheetViews>
  <sheetFormatPr defaultColWidth="14.42578125" defaultRowHeight="15" customHeight="1"/>
  <cols>
    <col min="1" max="1" width="21.7109375" customWidth="1"/>
    <col min="2" max="2" width="26" customWidth="1"/>
    <col min="3" max="3" width="25.85546875" customWidth="1"/>
    <col min="4" max="4" width="26.85546875" customWidth="1"/>
    <col min="5" max="5" width="28" customWidth="1"/>
    <col min="6" max="6" width="22.140625" customWidth="1"/>
    <col min="7" max="7" width="12.7109375" customWidth="1"/>
    <col min="8" max="8" width="11.28515625" customWidth="1"/>
    <col min="9" max="26" width="8.7109375" customWidth="1"/>
  </cols>
  <sheetData>
    <row r="1" spans="1:8">
      <c r="A1" s="20" t="s">
        <v>1</v>
      </c>
      <c r="B1" s="21" t="s">
        <v>16</v>
      </c>
      <c r="C1" s="22" t="s">
        <v>15</v>
      </c>
      <c r="D1" s="23" t="s">
        <v>17</v>
      </c>
      <c r="E1" s="24" t="s">
        <v>51</v>
      </c>
      <c r="F1" s="25" t="s">
        <v>52</v>
      </c>
      <c r="G1" s="26" t="s">
        <v>53</v>
      </c>
      <c r="H1" s="114" t="s">
        <v>54</v>
      </c>
    </row>
    <row r="2" spans="1:8">
      <c r="A2" s="27" t="s">
        <v>55</v>
      </c>
      <c r="B2" s="28">
        <f>'Acesso à Justiça'!L39</f>
        <v>92.5</v>
      </c>
      <c r="C2" s="29">
        <f>'Acesso à Informação'!L37</f>
        <v>71.851851851851862</v>
      </c>
      <c r="D2" s="28">
        <f>'Acesso à Participação'!L50</f>
        <v>55.480259285179521</v>
      </c>
      <c r="E2" s="28">
        <f>'Proteção de Defensores'!L43</f>
        <v>62.811428571428578</v>
      </c>
      <c r="F2" s="115">
        <f t="shared" ref="F2:F12" si="0">SUM(B2:E2)/4</f>
        <v>70.660884927114992</v>
      </c>
      <c r="G2" s="30" t="s">
        <v>56</v>
      </c>
    </row>
    <row r="3" spans="1:8">
      <c r="A3" s="31" t="s">
        <v>57</v>
      </c>
      <c r="B3" s="18">
        <f>'Acesso à Justiça'!G39</f>
        <v>73.617857142857133</v>
      </c>
      <c r="C3" s="32">
        <f>'Acesso à Informação'!G37</f>
        <v>74.285714285714292</v>
      </c>
      <c r="D3" s="18">
        <f>'Acesso à Participação'!G50</f>
        <v>42.565312779373556</v>
      </c>
      <c r="E3" s="18">
        <f>'Proteção de Defensores'!G43</f>
        <v>36.357142857142854</v>
      </c>
      <c r="F3" s="115">
        <f t="shared" si="0"/>
        <v>56.706506766271957</v>
      </c>
      <c r="G3" s="33">
        <v>1</v>
      </c>
      <c r="H3" s="33">
        <v>1</v>
      </c>
    </row>
    <row r="4" spans="1:8">
      <c r="A4" s="31" t="s">
        <v>58</v>
      </c>
      <c r="B4" s="18">
        <f>'Acesso à Justiça'!H39</f>
        <v>84.825000000000003</v>
      </c>
      <c r="C4" s="32">
        <f>'Acesso à Informação'!H37</f>
        <v>63.03448275862069</v>
      </c>
      <c r="D4" s="18">
        <f>'Acesso à Participação'!H50</f>
        <v>45.409722986401825</v>
      </c>
      <c r="E4" s="18">
        <f>'Proteção de Defensores'!H43</f>
        <v>27.740476190476187</v>
      </c>
      <c r="F4" s="116">
        <f t="shared" si="0"/>
        <v>55.252420483874673</v>
      </c>
      <c r="G4" s="33">
        <v>2</v>
      </c>
      <c r="H4" s="33">
        <v>2</v>
      </c>
    </row>
    <row r="5" spans="1:8">
      <c r="A5" s="31" t="s">
        <v>59</v>
      </c>
      <c r="B5" s="18">
        <f>'Acesso à Justiça'!E39</f>
        <v>73.724999999999994</v>
      </c>
      <c r="C5" s="32">
        <f>'Acesso à Informação'!E37</f>
        <v>43.862068965517246</v>
      </c>
      <c r="D5" s="18">
        <f>'Acesso à Participação'!E50</f>
        <v>42.681177295416347</v>
      </c>
      <c r="E5" s="18">
        <f>'Proteção de Defensores'!E43</f>
        <v>14.761904761904761</v>
      </c>
      <c r="F5" s="116">
        <f t="shared" si="0"/>
        <v>43.757537755709585</v>
      </c>
      <c r="G5" s="33">
        <v>3</v>
      </c>
      <c r="H5" s="33">
        <v>4</v>
      </c>
    </row>
    <row r="6" spans="1:8">
      <c r="A6" s="31" t="s">
        <v>60</v>
      </c>
      <c r="B6" s="18">
        <f>'Acesso à Justiça'!F39</f>
        <v>77.253571428571433</v>
      </c>
      <c r="C6" s="32">
        <f>'Acesso à Informação'!F37</f>
        <v>27.172413793103445</v>
      </c>
      <c r="D6" s="18">
        <f>'Acesso à Participação'!F50</f>
        <v>30.882352941176471</v>
      </c>
      <c r="E6" s="18">
        <f>'Proteção de Defensores'!F43</f>
        <v>32.30952380952381</v>
      </c>
      <c r="F6" s="115">
        <f t="shared" si="0"/>
        <v>41.904465493093795</v>
      </c>
      <c r="G6" s="33">
        <v>4</v>
      </c>
      <c r="H6" s="33">
        <v>3</v>
      </c>
    </row>
    <row r="7" spans="1:8">
      <c r="A7" s="31" t="s">
        <v>61</v>
      </c>
      <c r="B7" s="18">
        <f>'Acesso à Justiça'!K39</f>
        <v>71.285714285714292</v>
      </c>
      <c r="C7" s="32">
        <f>'Acesso à Informação'!K37</f>
        <v>32</v>
      </c>
      <c r="D7" s="18">
        <f>'Acesso à Participação'!K50</f>
        <v>49.428571428571431</v>
      </c>
      <c r="E7" s="18">
        <f>'Proteção de Defensores'!K43</f>
        <v>5.7142857142857135</v>
      </c>
      <c r="F7" s="116">
        <f t="shared" si="0"/>
        <v>39.607142857142861</v>
      </c>
      <c r="G7" s="33">
        <v>5</v>
      </c>
      <c r="H7" s="33">
        <v>7</v>
      </c>
    </row>
    <row r="8" spans="1:8">
      <c r="A8" s="31" t="s">
        <v>62</v>
      </c>
      <c r="B8" s="18">
        <f>'Acesso à Justiça'!I39</f>
        <v>57.575000000000003</v>
      </c>
      <c r="C8" s="32">
        <f>'Acesso à Informação'!I37</f>
        <v>40.689655172413794</v>
      </c>
      <c r="D8" s="18">
        <f>'Acesso à Participação'!I50</f>
        <v>41.077663322841858</v>
      </c>
      <c r="E8" s="18">
        <f>'Proteção de Defensores'!I43</f>
        <v>5.3571428571428568</v>
      </c>
      <c r="F8" s="115">
        <f t="shared" si="0"/>
        <v>36.174865338099629</v>
      </c>
      <c r="G8" s="34">
        <v>6</v>
      </c>
      <c r="H8" s="33">
        <v>5</v>
      </c>
    </row>
    <row r="9" spans="1:8">
      <c r="A9" s="31" t="s">
        <v>63</v>
      </c>
      <c r="B9" s="18">
        <f>'Acesso à Justiça'!D39</f>
        <v>45.610714285714288</v>
      </c>
      <c r="C9" s="32">
        <f>'Acesso à Informação'!D37</f>
        <v>46.344827586206897</v>
      </c>
      <c r="D9" s="18">
        <f>'Acesso à Participação'!D50</f>
        <v>40.774633050114588</v>
      </c>
      <c r="E9" s="18">
        <f>'Proteção de Defensores'!D43</f>
        <v>10.357142857142858</v>
      </c>
      <c r="F9" s="116">
        <f t="shared" si="0"/>
        <v>35.771829444794655</v>
      </c>
      <c r="G9" s="34">
        <v>7</v>
      </c>
      <c r="H9" s="33">
        <v>6</v>
      </c>
    </row>
    <row r="10" spans="1:8">
      <c r="A10" s="31" t="s">
        <v>64</v>
      </c>
      <c r="B10" s="18">
        <f>'Acesso à Justiça'!C39</f>
        <v>70.114285714285714</v>
      </c>
      <c r="C10" s="32">
        <f>'Acesso à Informação'!C37</f>
        <v>35.310344827586214</v>
      </c>
      <c r="D10" s="18">
        <f>'Acesso à Participação'!C50</f>
        <v>33.631012679679145</v>
      </c>
      <c r="E10" s="18">
        <f>'Proteção de Defensores'!C43</f>
        <v>2.8571428571428568</v>
      </c>
      <c r="F10" s="116">
        <f t="shared" si="0"/>
        <v>35.478196519673482</v>
      </c>
      <c r="G10" s="34">
        <v>8</v>
      </c>
      <c r="H10" s="33">
        <v>8</v>
      </c>
    </row>
    <row r="11" spans="1:8">
      <c r="A11" s="31" t="s">
        <v>65</v>
      </c>
      <c r="B11" s="18">
        <f>'Acesso à Justiça'!J39</f>
        <v>38.721428571428575</v>
      </c>
      <c r="C11" s="32">
        <f>'Acesso à Informação'!J37</f>
        <v>39.448275862068968</v>
      </c>
      <c r="D11" s="18">
        <f>'Acesso à Participação'!J50</f>
        <v>12.254900735294116</v>
      </c>
      <c r="E11" s="18">
        <f>'Proteção de Defensores'!J43</f>
        <v>0.82500000000000007</v>
      </c>
      <c r="F11" s="115">
        <f t="shared" si="0"/>
        <v>22.812401292197915</v>
      </c>
      <c r="G11" s="33">
        <v>9</v>
      </c>
      <c r="H11" s="33">
        <v>9</v>
      </c>
    </row>
    <row r="12" spans="1:8">
      <c r="A12" s="117" t="s">
        <v>66</v>
      </c>
      <c r="B12" s="115">
        <f t="shared" ref="B12:E12" si="1">SUM(B3:B11)/9</f>
        <v>65.858730158730154</v>
      </c>
      <c r="C12" s="115">
        <f t="shared" si="1"/>
        <v>44.683087027914617</v>
      </c>
      <c r="D12" s="115">
        <f t="shared" si="1"/>
        <v>37.633927468763261</v>
      </c>
      <c r="E12" s="115">
        <f t="shared" si="1"/>
        <v>15.142195767195766</v>
      </c>
      <c r="F12" s="116">
        <f t="shared" si="0"/>
        <v>40.829485105650953</v>
      </c>
    </row>
    <row r="14" spans="1:8">
      <c r="A14" s="129" t="s">
        <v>67</v>
      </c>
      <c r="B14" s="130"/>
      <c r="C14" s="130"/>
      <c r="D14" s="130"/>
      <c r="E14" s="130"/>
      <c r="F14" s="35">
        <f>(B12 + C12 + D12 + E12)/4</f>
        <v>40.829485105650953</v>
      </c>
    </row>
  </sheetData>
  <mergeCells count="1">
    <mergeCell ref="A14:E1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M41"/>
  <sheetViews>
    <sheetView workbookViewId="0">
      <pane xSplit="2" ySplit="1" topLeftCell="C23" activePane="bottomRight" state="frozen"/>
      <selection pane="bottomRight" activeCell="C2" sqref="C2"/>
      <selection pane="bottomLeft" activeCell="A2" sqref="A2"/>
      <selection pane="topRight" activeCell="C1" sqref="C1"/>
    </sheetView>
  </sheetViews>
  <sheetFormatPr defaultColWidth="14.42578125" defaultRowHeight="15" customHeight="1"/>
  <cols>
    <col min="1" max="1" width="17.28515625" customWidth="1"/>
    <col min="2" max="2" width="46.7109375" customWidth="1"/>
    <col min="3" max="3" width="12.5703125" customWidth="1"/>
    <col min="4" max="4" width="13.42578125" customWidth="1"/>
    <col min="5" max="5" width="14.85546875" customWidth="1"/>
    <col min="6" max="9" width="14.140625" customWidth="1"/>
    <col min="10" max="13" width="15.85546875" customWidth="1"/>
  </cols>
  <sheetData>
    <row r="1" spans="1:13">
      <c r="A1" s="36" t="s">
        <v>68</v>
      </c>
      <c r="B1" s="36" t="s">
        <v>69</v>
      </c>
      <c r="C1" s="37" t="s">
        <v>13</v>
      </c>
      <c r="D1" s="37" t="s">
        <v>70</v>
      </c>
      <c r="E1" s="37" t="s">
        <v>71</v>
      </c>
      <c r="F1" s="37" t="s">
        <v>72</v>
      </c>
      <c r="G1" s="37" t="s">
        <v>73</v>
      </c>
      <c r="H1" s="37" t="s">
        <v>74</v>
      </c>
      <c r="I1" s="37" t="s">
        <v>75</v>
      </c>
      <c r="J1" s="37" t="s">
        <v>76</v>
      </c>
      <c r="K1" s="37" t="s">
        <v>77</v>
      </c>
      <c r="L1" s="37" t="s">
        <v>55</v>
      </c>
      <c r="M1" s="38" t="s">
        <v>78</v>
      </c>
    </row>
    <row r="2" spans="1:13">
      <c r="A2" s="39" t="s">
        <v>79</v>
      </c>
      <c r="B2" s="39" t="s">
        <v>80</v>
      </c>
      <c r="C2" s="40">
        <v>0</v>
      </c>
      <c r="D2" s="41">
        <v>0</v>
      </c>
      <c r="E2" s="40">
        <v>1</v>
      </c>
      <c r="F2" s="40">
        <v>0</v>
      </c>
      <c r="G2" s="40">
        <v>1</v>
      </c>
      <c r="H2" s="40">
        <v>1</v>
      </c>
      <c r="I2" s="40">
        <v>0</v>
      </c>
      <c r="J2" s="40">
        <v>0</v>
      </c>
      <c r="K2" s="40">
        <v>0</v>
      </c>
      <c r="L2" s="40">
        <v>1</v>
      </c>
      <c r="M2" s="42">
        <f t="shared" ref="M2:M26" si="0">SUM(C2:L2)</f>
        <v>4</v>
      </c>
    </row>
    <row r="3" spans="1:13">
      <c r="A3" s="39" t="s">
        <v>79</v>
      </c>
      <c r="B3" s="39" t="s">
        <v>81</v>
      </c>
      <c r="C3" s="40">
        <v>0</v>
      </c>
      <c r="D3" s="41">
        <v>0</v>
      </c>
      <c r="E3" s="40">
        <v>0</v>
      </c>
      <c r="F3" s="40">
        <v>0</v>
      </c>
      <c r="G3" s="40">
        <v>1</v>
      </c>
      <c r="H3" s="40">
        <v>1</v>
      </c>
      <c r="I3" s="40">
        <v>0</v>
      </c>
      <c r="J3" s="40">
        <v>0</v>
      </c>
      <c r="K3" s="40">
        <v>1</v>
      </c>
      <c r="L3" s="40">
        <v>1</v>
      </c>
      <c r="M3" s="42">
        <f t="shared" si="0"/>
        <v>4</v>
      </c>
    </row>
    <row r="4" spans="1:13">
      <c r="A4" s="39" t="s">
        <v>79</v>
      </c>
      <c r="B4" s="39" t="s">
        <v>82</v>
      </c>
      <c r="C4" s="40">
        <v>1</v>
      </c>
      <c r="D4" s="41">
        <v>1</v>
      </c>
      <c r="E4" s="40">
        <v>1</v>
      </c>
      <c r="F4" s="40">
        <v>1</v>
      </c>
      <c r="G4" s="40">
        <v>1</v>
      </c>
      <c r="H4" s="40">
        <v>1</v>
      </c>
      <c r="I4" s="40">
        <v>1</v>
      </c>
      <c r="J4" s="40">
        <v>1</v>
      </c>
      <c r="K4" s="40">
        <v>1</v>
      </c>
      <c r="L4" s="40">
        <v>1</v>
      </c>
      <c r="M4" s="43">
        <f t="shared" si="0"/>
        <v>10</v>
      </c>
    </row>
    <row r="5" spans="1:13">
      <c r="A5" s="39" t="s">
        <v>79</v>
      </c>
      <c r="B5" s="39" t="s">
        <v>83</v>
      </c>
      <c r="C5" s="40">
        <v>1</v>
      </c>
      <c r="D5" s="41">
        <v>1</v>
      </c>
      <c r="E5" s="40">
        <v>1</v>
      </c>
      <c r="F5" s="40">
        <v>1</v>
      </c>
      <c r="G5" s="40">
        <v>1</v>
      </c>
      <c r="H5" s="40">
        <v>1</v>
      </c>
      <c r="I5" s="40">
        <v>1</v>
      </c>
      <c r="J5" s="40">
        <v>1</v>
      </c>
      <c r="K5" s="40">
        <v>1</v>
      </c>
      <c r="L5" s="40">
        <v>1</v>
      </c>
      <c r="M5" s="44">
        <f t="shared" si="0"/>
        <v>10</v>
      </c>
    </row>
    <row r="6" spans="1:13">
      <c r="A6" s="39" t="s">
        <v>79</v>
      </c>
      <c r="B6" s="39" t="s">
        <v>84</v>
      </c>
      <c r="C6" s="40">
        <v>1</v>
      </c>
      <c r="D6" s="41">
        <v>0</v>
      </c>
      <c r="E6" s="40">
        <v>0</v>
      </c>
      <c r="F6" s="40">
        <v>1</v>
      </c>
      <c r="G6" s="40">
        <v>0.66</v>
      </c>
      <c r="H6" s="40">
        <v>0</v>
      </c>
      <c r="I6" s="40">
        <v>1</v>
      </c>
      <c r="J6" s="40">
        <v>0.66</v>
      </c>
      <c r="K6" s="40">
        <v>0</v>
      </c>
      <c r="L6" s="40">
        <v>1</v>
      </c>
      <c r="M6" s="45">
        <f t="shared" si="0"/>
        <v>5.32</v>
      </c>
    </row>
    <row r="7" spans="1:13">
      <c r="A7" s="39" t="s">
        <v>79</v>
      </c>
      <c r="B7" s="39" t="s">
        <v>85</v>
      </c>
      <c r="C7" s="40">
        <v>0</v>
      </c>
      <c r="D7" s="41">
        <v>0</v>
      </c>
      <c r="E7" s="40">
        <v>0</v>
      </c>
      <c r="F7" s="40">
        <v>1</v>
      </c>
      <c r="G7" s="40">
        <v>1</v>
      </c>
      <c r="H7" s="40">
        <v>1</v>
      </c>
      <c r="I7" s="40">
        <v>0</v>
      </c>
      <c r="J7" s="40">
        <v>0</v>
      </c>
      <c r="K7" s="40">
        <v>0</v>
      </c>
      <c r="L7" s="40">
        <v>1</v>
      </c>
      <c r="M7" s="42">
        <f t="shared" si="0"/>
        <v>4</v>
      </c>
    </row>
    <row r="8" spans="1:13">
      <c r="A8" s="39" t="s">
        <v>79</v>
      </c>
      <c r="B8" s="46" t="s">
        <v>86</v>
      </c>
      <c r="C8" s="40">
        <v>1</v>
      </c>
      <c r="D8" s="41">
        <v>1</v>
      </c>
      <c r="E8" s="40">
        <v>1</v>
      </c>
      <c r="F8" s="40">
        <v>1</v>
      </c>
      <c r="G8" s="40">
        <v>1</v>
      </c>
      <c r="H8" s="40">
        <v>1</v>
      </c>
      <c r="I8" s="40">
        <v>1</v>
      </c>
      <c r="J8" s="40">
        <v>1</v>
      </c>
      <c r="K8" s="40">
        <v>1</v>
      </c>
      <c r="L8" s="40">
        <v>1</v>
      </c>
      <c r="M8" s="44">
        <f t="shared" si="0"/>
        <v>10</v>
      </c>
    </row>
    <row r="9" spans="1:13">
      <c r="A9" s="39" t="s">
        <v>79</v>
      </c>
      <c r="B9" s="39" t="s">
        <v>87</v>
      </c>
      <c r="C9" s="40">
        <v>1</v>
      </c>
      <c r="D9" s="41">
        <v>0</v>
      </c>
      <c r="E9" s="40">
        <v>0.66</v>
      </c>
      <c r="F9" s="40">
        <v>0</v>
      </c>
      <c r="G9" s="40">
        <v>1</v>
      </c>
      <c r="H9" s="40">
        <v>1</v>
      </c>
      <c r="I9" s="40">
        <v>0</v>
      </c>
      <c r="J9" s="40">
        <v>1</v>
      </c>
      <c r="K9" s="40">
        <v>1</v>
      </c>
      <c r="L9" s="40">
        <v>0</v>
      </c>
      <c r="M9" s="47">
        <f t="shared" si="0"/>
        <v>5.66</v>
      </c>
    </row>
    <row r="10" spans="1:13">
      <c r="A10" s="39" t="s">
        <v>79</v>
      </c>
      <c r="B10" s="39" t="s">
        <v>88</v>
      </c>
      <c r="C10" s="40">
        <v>1</v>
      </c>
      <c r="D10" s="41">
        <v>1</v>
      </c>
      <c r="E10" s="40">
        <v>1</v>
      </c>
      <c r="F10" s="40">
        <v>0</v>
      </c>
      <c r="G10" s="40">
        <v>0</v>
      </c>
      <c r="H10" s="40">
        <v>0</v>
      </c>
      <c r="I10" s="40">
        <v>1</v>
      </c>
      <c r="J10" s="40">
        <v>0</v>
      </c>
      <c r="K10" s="40">
        <v>0</v>
      </c>
      <c r="L10" s="40">
        <v>1</v>
      </c>
      <c r="M10" s="48">
        <f t="shared" si="0"/>
        <v>5</v>
      </c>
    </row>
    <row r="11" spans="1:13">
      <c r="A11" s="39" t="s">
        <v>79</v>
      </c>
      <c r="B11" s="39" t="s">
        <v>89</v>
      </c>
      <c r="C11" s="40">
        <v>1</v>
      </c>
      <c r="D11" s="41">
        <v>0.5</v>
      </c>
      <c r="E11" s="40">
        <v>1</v>
      </c>
      <c r="F11" s="40">
        <v>1</v>
      </c>
      <c r="G11" s="40">
        <v>1</v>
      </c>
      <c r="H11" s="40">
        <v>1</v>
      </c>
      <c r="I11" s="40">
        <v>0.5</v>
      </c>
      <c r="J11" s="40">
        <v>1</v>
      </c>
      <c r="K11" s="40">
        <v>1</v>
      </c>
      <c r="L11" s="40">
        <v>1</v>
      </c>
      <c r="M11" s="43">
        <f t="shared" si="0"/>
        <v>9</v>
      </c>
    </row>
    <row r="12" spans="1:13">
      <c r="A12" s="39" t="s">
        <v>79</v>
      </c>
      <c r="B12" s="39" t="s">
        <v>90</v>
      </c>
      <c r="C12" s="40">
        <v>0.66</v>
      </c>
      <c r="D12" s="41">
        <v>0.33</v>
      </c>
      <c r="E12" s="40">
        <v>0.33</v>
      </c>
      <c r="F12" s="40">
        <v>0.33</v>
      </c>
      <c r="G12" s="40">
        <v>0.33</v>
      </c>
      <c r="H12" s="40">
        <v>0.33</v>
      </c>
      <c r="I12" s="40">
        <v>0.33</v>
      </c>
      <c r="J12" s="40">
        <v>0</v>
      </c>
      <c r="K12" s="40">
        <v>0</v>
      </c>
      <c r="L12" s="40">
        <v>0</v>
      </c>
      <c r="M12" s="49">
        <f t="shared" si="0"/>
        <v>2.64</v>
      </c>
    </row>
    <row r="13" spans="1:13">
      <c r="A13" s="39" t="s">
        <v>79</v>
      </c>
      <c r="B13" s="39" t="s">
        <v>91</v>
      </c>
      <c r="C13" s="40">
        <v>0.5</v>
      </c>
      <c r="D13" s="41">
        <v>0.5</v>
      </c>
      <c r="E13" s="40">
        <v>0.5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50">
        <f t="shared" si="0"/>
        <v>1.5</v>
      </c>
    </row>
    <row r="14" spans="1:13">
      <c r="A14" s="51" t="s">
        <v>92</v>
      </c>
      <c r="B14" s="39" t="s">
        <v>93</v>
      </c>
      <c r="C14" s="40">
        <v>1</v>
      </c>
      <c r="D14" s="41">
        <v>1</v>
      </c>
      <c r="E14" s="40">
        <v>1</v>
      </c>
      <c r="F14" s="40">
        <v>1</v>
      </c>
      <c r="G14" s="40">
        <v>1</v>
      </c>
      <c r="H14" s="40">
        <v>1</v>
      </c>
      <c r="I14" s="40">
        <v>1</v>
      </c>
      <c r="J14" s="40">
        <v>1</v>
      </c>
      <c r="K14" s="40">
        <v>1</v>
      </c>
      <c r="L14" s="40">
        <v>1</v>
      </c>
      <c r="M14" s="44">
        <f t="shared" si="0"/>
        <v>10</v>
      </c>
    </row>
    <row r="15" spans="1:13">
      <c r="A15" s="51" t="s">
        <v>92</v>
      </c>
      <c r="B15" s="39" t="s">
        <v>94</v>
      </c>
      <c r="C15" s="40">
        <v>1</v>
      </c>
      <c r="D15" s="41">
        <v>0</v>
      </c>
      <c r="E15" s="40">
        <v>0</v>
      </c>
      <c r="F15" s="40">
        <v>1</v>
      </c>
      <c r="G15" s="40">
        <v>1</v>
      </c>
      <c r="H15" s="40">
        <v>1</v>
      </c>
      <c r="I15" s="40">
        <v>1</v>
      </c>
      <c r="J15" s="40">
        <v>0</v>
      </c>
      <c r="K15" s="40">
        <v>1</v>
      </c>
      <c r="L15" s="40">
        <v>1</v>
      </c>
      <c r="M15" s="48">
        <f t="shared" si="0"/>
        <v>7</v>
      </c>
    </row>
    <row r="16" spans="1:13">
      <c r="A16" s="51" t="s">
        <v>92</v>
      </c>
      <c r="B16" s="39" t="s">
        <v>95</v>
      </c>
      <c r="C16" s="40">
        <v>1</v>
      </c>
      <c r="D16" s="41">
        <v>1</v>
      </c>
      <c r="E16" s="40">
        <v>1</v>
      </c>
      <c r="F16" s="40">
        <v>1</v>
      </c>
      <c r="G16" s="40">
        <v>1</v>
      </c>
      <c r="H16" s="40">
        <v>1</v>
      </c>
      <c r="I16" s="40">
        <v>0</v>
      </c>
      <c r="J16" s="40">
        <v>0</v>
      </c>
      <c r="K16" s="40">
        <v>1</v>
      </c>
      <c r="L16" s="40">
        <v>1</v>
      </c>
      <c r="M16" s="52">
        <f t="shared" si="0"/>
        <v>8</v>
      </c>
    </row>
    <row r="17" spans="1:13">
      <c r="A17" s="51" t="s">
        <v>92</v>
      </c>
      <c r="B17" s="39" t="s">
        <v>96</v>
      </c>
      <c r="C17" s="40">
        <v>0</v>
      </c>
      <c r="D17" s="41">
        <v>1</v>
      </c>
      <c r="E17" s="40">
        <v>0</v>
      </c>
      <c r="F17" s="40">
        <v>1</v>
      </c>
      <c r="G17" s="40">
        <v>1</v>
      </c>
      <c r="H17" s="40">
        <v>1</v>
      </c>
      <c r="I17" s="40">
        <v>1</v>
      </c>
      <c r="J17" s="40">
        <v>0</v>
      </c>
      <c r="K17" s="40">
        <v>1</v>
      </c>
      <c r="L17" s="40">
        <v>1</v>
      </c>
      <c r="M17" s="48">
        <f t="shared" si="0"/>
        <v>7</v>
      </c>
    </row>
    <row r="18" spans="1:13">
      <c r="A18" s="51" t="s">
        <v>92</v>
      </c>
      <c r="B18" s="39" t="s">
        <v>97</v>
      </c>
      <c r="C18" s="40">
        <v>1</v>
      </c>
      <c r="D18" s="41">
        <v>0</v>
      </c>
      <c r="E18" s="40">
        <v>0</v>
      </c>
      <c r="F18" s="40">
        <v>0</v>
      </c>
      <c r="G18" s="40">
        <v>0</v>
      </c>
      <c r="H18" s="40">
        <v>1</v>
      </c>
      <c r="I18" s="40">
        <v>0</v>
      </c>
      <c r="J18" s="40">
        <v>1</v>
      </c>
      <c r="K18" s="40">
        <v>0</v>
      </c>
      <c r="L18" s="40">
        <v>1</v>
      </c>
      <c r="M18" s="42">
        <f t="shared" si="0"/>
        <v>4</v>
      </c>
    </row>
    <row r="19" spans="1:13">
      <c r="A19" s="51" t="s">
        <v>92</v>
      </c>
      <c r="B19" s="39" t="s">
        <v>88</v>
      </c>
      <c r="C19" s="40">
        <v>1</v>
      </c>
      <c r="D19" s="41">
        <v>1</v>
      </c>
      <c r="E19" s="40">
        <v>1</v>
      </c>
      <c r="F19" s="40">
        <v>0</v>
      </c>
      <c r="G19" s="40">
        <v>0</v>
      </c>
      <c r="H19" s="40">
        <v>1</v>
      </c>
      <c r="I19" s="40">
        <v>0</v>
      </c>
      <c r="J19" s="40">
        <v>0</v>
      </c>
      <c r="K19" s="40">
        <v>0</v>
      </c>
      <c r="L19" s="40">
        <v>1</v>
      </c>
      <c r="M19" s="53">
        <f t="shared" si="0"/>
        <v>5</v>
      </c>
    </row>
    <row r="20" spans="1:13">
      <c r="A20" s="51" t="s">
        <v>92</v>
      </c>
      <c r="B20" s="39" t="s">
        <v>89</v>
      </c>
      <c r="C20" s="40">
        <v>1</v>
      </c>
      <c r="D20" s="41">
        <v>0.5</v>
      </c>
      <c r="E20" s="40">
        <v>0.5</v>
      </c>
      <c r="F20" s="40">
        <v>1</v>
      </c>
      <c r="G20" s="40">
        <v>0</v>
      </c>
      <c r="H20" s="40">
        <v>1</v>
      </c>
      <c r="I20" s="40">
        <v>0.5</v>
      </c>
      <c r="J20" s="40">
        <v>0</v>
      </c>
      <c r="K20" s="40">
        <v>0.5</v>
      </c>
      <c r="L20" s="40">
        <v>1</v>
      </c>
      <c r="M20" s="54">
        <f t="shared" si="0"/>
        <v>6</v>
      </c>
    </row>
    <row r="21" spans="1:13">
      <c r="A21" s="51" t="s">
        <v>98</v>
      </c>
      <c r="B21" s="39" t="s">
        <v>99</v>
      </c>
      <c r="C21" s="40">
        <v>1</v>
      </c>
      <c r="D21" s="41">
        <v>0</v>
      </c>
      <c r="E21" s="40">
        <v>1</v>
      </c>
      <c r="F21" s="40">
        <v>1</v>
      </c>
      <c r="G21" s="40">
        <v>1</v>
      </c>
      <c r="H21" s="40">
        <v>1</v>
      </c>
      <c r="I21" s="40">
        <v>0</v>
      </c>
      <c r="J21" s="40">
        <v>0</v>
      </c>
      <c r="K21" s="40">
        <v>1</v>
      </c>
      <c r="L21" s="40">
        <v>1</v>
      </c>
      <c r="M21" s="55">
        <f t="shared" si="0"/>
        <v>7</v>
      </c>
    </row>
    <row r="22" spans="1:13">
      <c r="A22" s="51" t="s">
        <v>98</v>
      </c>
      <c r="B22" s="39" t="s">
        <v>96</v>
      </c>
      <c r="C22" s="40">
        <v>1</v>
      </c>
      <c r="D22" s="41">
        <v>0</v>
      </c>
      <c r="E22" s="40">
        <v>1</v>
      </c>
      <c r="F22" s="40">
        <v>1</v>
      </c>
      <c r="G22" s="40">
        <v>1</v>
      </c>
      <c r="H22" s="40">
        <v>1</v>
      </c>
      <c r="I22" s="40">
        <v>1</v>
      </c>
      <c r="J22" s="40">
        <v>0</v>
      </c>
      <c r="K22" s="40">
        <v>1</v>
      </c>
      <c r="L22" s="40">
        <v>1</v>
      </c>
      <c r="M22" s="52">
        <f t="shared" si="0"/>
        <v>8</v>
      </c>
    </row>
    <row r="23" spans="1:13">
      <c r="A23" s="51" t="s">
        <v>98</v>
      </c>
      <c r="B23" s="39" t="s">
        <v>97</v>
      </c>
      <c r="C23" s="40">
        <v>1</v>
      </c>
      <c r="D23" s="41">
        <v>0</v>
      </c>
      <c r="E23" s="40">
        <v>1</v>
      </c>
      <c r="F23" s="40">
        <v>1</v>
      </c>
      <c r="G23" s="40">
        <v>0</v>
      </c>
      <c r="H23" s="40">
        <v>1</v>
      </c>
      <c r="I23" s="40">
        <v>1</v>
      </c>
      <c r="J23" s="40">
        <v>1</v>
      </c>
      <c r="K23" s="40">
        <v>1</v>
      </c>
      <c r="L23" s="40">
        <v>1</v>
      </c>
      <c r="M23" s="52">
        <f t="shared" si="0"/>
        <v>8</v>
      </c>
    </row>
    <row r="24" spans="1:13">
      <c r="A24" s="51" t="s">
        <v>98</v>
      </c>
      <c r="B24" s="39" t="s">
        <v>88</v>
      </c>
      <c r="C24" s="40">
        <v>1</v>
      </c>
      <c r="D24" s="41">
        <v>0</v>
      </c>
      <c r="E24" s="40">
        <v>1</v>
      </c>
      <c r="F24" s="40">
        <v>1</v>
      </c>
      <c r="G24" s="40">
        <v>1</v>
      </c>
      <c r="H24" s="40">
        <v>0</v>
      </c>
      <c r="I24" s="40">
        <v>0</v>
      </c>
      <c r="J24" s="40">
        <v>0</v>
      </c>
      <c r="K24" s="40">
        <v>1</v>
      </c>
      <c r="L24" s="40">
        <v>1</v>
      </c>
      <c r="M24" s="55">
        <f t="shared" si="0"/>
        <v>6</v>
      </c>
    </row>
    <row r="25" spans="1:13">
      <c r="A25" s="51" t="s">
        <v>98</v>
      </c>
      <c r="B25" s="39" t="s">
        <v>89</v>
      </c>
      <c r="C25" s="40">
        <v>0</v>
      </c>
      <c r="D25" s="41">
        <v>0.5</v>
      </c>
      <c r="E25" s="40">
        <v>1</v>
      </c>
      <c r="F25" s="40">
        <v>1</v>
      </c>
      <c r="G25" s="40">
        <v>1</v>
      </c>
      <c r="H25" s="40">
        <v>1</v>
      </c>
      <c r="I25" s="56">
        <v>1</v>
      </c>
      <c r="J25" s="40">
        <v>0</v>
      </c>
      <c r="K25" s="40">
        <v>0.5</v>
      </c>
      <c r="L25" s="40">
        <v>1</v>
      </c>
      <c r="M25" s="57">
        <f t="shared" si="0"/>
        <v>7</v>
      </c>
    </row>
    <row r="26" spans="1:13">
      <c r="A26" s="51" t="s">
        <v>100</v>
      </c>
      <c r="B26" s="39" t="s">
        <v>101</v>
      </c>
      <c r="C26" s="40">
        <v>0</v>
      </c>
      <c r="D26" s="40">
        <v>1</v>
      </c>
      <c r="E26" s="41">
        <v>1</v>
      </c>
      <c r="F26" s="41">
        <v>1</v>
      </c>
      <c r="G26" s="41">
        <v>1</v>
      </c>
      <c r="H26" s="41">
        <v>1</v>
      </c>
      <c r="I26" s="41">
        <v>1</v>
      </c>
      <c r="J26" s="41">
        <v>1</v>
      </c>
      <c r="K26" s="41">
        <v>1</v>
      </c>
      <c r="L26" s="41">
        <v>1</v>
      </c>
      <c r="M26" s="43">
        <f t="shared" si="0"/>
        <v>9</v>
      </c>
    </row>
    <row r="27" spans="1:13">
      <c r="A27" s="58"/>
      <c r="B27" s="58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1:1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1:13">
      <c r="A29" s="61"/>
      <c r="B29" s="61"/>
      <c r="C29" s="62" t="s">
        <v>13</v>
      </c>
      <c r="D29" s="62" t="s">
        <v>70</v>
      </c>
      <c r="E29" s="62" t="s">
        <v>71</v>
      </c>
      <c r="F29" s="62" t="s">
        <v>72</v>
      </c>
      <c r="G29" s="62" t="s">
        <v>73</v>
      </c>
      <c r="H29" s="62" t="s">
        <v>74</v>
      </c>
      <c r="I29" s="62" t="s">
        <v>75</v>
      </c>
      <c r="J29" s="62" t="s">
        <v>76</v>
      </c>
      <c r="K29" s="62" t="s">
        <v>77</v>
      </c>
      <c r="L29" s="62" t="s">
        <v>55</v>
      </c>
      <c r="M29" s="60"/>
    </row>
    <row r="30" spans="1:13">
      <c r="A30" s="60" t="s">
        <v>102</v>
      </c>
      <c r="B30" s="60" t="s">
        <v>103</v>
      </c>
      <c r="C30" s="63">
        <f t="shared" ref="C30:L30" si="1">SUM(C2:C13)</f>
        <v>8.16</v>
      </c>
      <c r="D30" s="63">
        <f t="shared" si="1"/>
        <v>5.33</v>
      </c>
      <c r="E30" s="63">
        <f t="shared" si="1"/>
        <v>7.49</v>
      </c>
      <c r="F30" s="63">
        <f t="shared" si="1"/>
        <v>6.33</v>
      </c>
      <c r="G30" s="63">
        <f t="shared" si="1"/>
        <v>8.99</v>
      </c>
      <c r="H30" s="63">
        <f t="shared" si="1"/>
        <v>8.33</v>
      </c>
      <c r="I30" s="63">
        <f t="shared" si="1"/>
        <v>5.83</v>
      </c>
      <c r="J30" s="63">
        <f t="shared" si="1"/>
        <v>5.66</v>
      </c>
      <c r="K30" s="63">
        <f t="shared" si="1"/>
        <v>6</v>
      </c>
      <c r="L30" s="63">
        <f t="shared" si="1"/>
        <v>9</v>
      </c>
      <c r="M30" s="60"/>
    </row>
    <row r="31" spans="1:13">
      <c r="A31" s="60"/>
      <c r="B31" s="60" t="s">
        <v>104</v>
      </c>
      <c r="C31" s="63">
        <f t="shared" ref="C31:L31" si="2">(C30/12)*30</f>
        <v>20.400000000000002</v>
      </c>
      <c r="D31" s="63">
        <f t="shared" si="2"/>
        <v>13.324999999999999</v>
      </c>
      <c r="E31" s="63">
        <f t="shared" si="2"/>
        <v>18.724999999999998</v>
      </c>
      <c r="F31" s="63">
        <f t="shared" si="2"/>
        <v>15.824999999999999</v>
      </c>
      <c r="G31" s="63">
        <f t="shared" si="2"/>
        <v>22.474999999999998</v>
      </c>
      <c r="H31" s="63">
        <f t="shared" si="2"/>
        <v>20.825000000000003</v>
      </c>
      <c r="I31" s="63">
        <f t="shared" si="2"/>
        <v>14.574999999999999</v>
      </c>
      <c r="J31" s="63">
        <f t="shared" si="2"/>
        <v>14.15</v>
      </c>
      <c r="K31" s="63">
        <f t="shared" si="2"/>
        <v>15</v>
      </c>
      <c r="L31" s="63">
        <f t="shared" si="2"/>
        <v>22.5</v>
      </c>
      <c r="M31" s="60"/>
    </row>
    <row r="32" spans="1:13">
      <c r="A32" s="60" t="s">
        <v>92</v>
      </c>
      <c r="B32" s="60" t="s">
        <v>103</v>
      </c>
      <c r="C32" s="63">
        <f t="shared" ref="C32:L32" si="3">SUM(C14:C20)</f>
        <v>6</v>
      </c>
      <c r="D32" s="63">
        <f t="shared" si="3"/>
        <v>4.5</v>
      </c>
      <c r="E32" s="63">
        <f t="shared" si="3"/>
        <v>3.5</v>
      </c>
      <c r="F32" s="63">
        <f t="shared" si="3"/>
        <v>5</v>
      </c>
      <c r="G32" s="63">
        <f t="shared" si="3"/>
        <v>4</v>
      </c>
      <c r="H32" s="63">
        <f t="shared" si="3"/>
        <v>7</v>
      </c>
      <c r="I32" s="63">
        <f t="shared" si="3"/>
        <v>3.5</v>
      </c>
      <c r="J32" s="63">
        <f t="shared" si="3"/>
        <v>2</v>
      </c>
      <c r="K32" s="63">
        <f t="shared" si="3"/>
        <v>4.5</v>
      </c>
      <c r="L32" s="63">
        <f t="shared" si="3"/>
        <v>7</v>
      </c>
      <c r="M32" s="60"/>
    </row>
    <row r="33" spans="1:13">
      <c r="A33" s="60"/>
      <c r="B33" s="60" t="s">
        <v>104</v>
      </c>
      <c r="C33" s="63">
        <f t="shared" ref="C33:L33" si="4">(C32/7)*30</f>
        <v>25.714285714285712</v>
      </c>
      <c r="D33" s="63">
        <f t="shared" si="4"/>
        <v>19.285714285714288</v>
      </c>
      <c r="E33" s="63">
        <f t="shared" si="4"/>
        <v>15</v>
      </c>
      <c r="F33" s="63">
        <f t="shared" si="4"/>
        <v>21.428571428571431</v>
      </c>
      <c r="G33" s="63">
        <f t="shared" si="4"/>
        <v>17.142857142857142</v>
      </c>
      <c r="H33" s="63">
        <f t="shared" si="4"/>
        <v>30</v>
      </c>
      <c r="I33" s="63">
        <f t="shared" si="4"/>
        <v>15</v>
      </c>
      <c r="J33" s="63">
        <f t="shared" si="4"/>
        <v>8.5714285714285712</v>
      </c>
      <c r="K33" s="63">
        <f t="shared" si="4"/>
        <v>19.285714285714288</v>
      </c>
      <c r="L33" s="63">
        <f t="shared" si="4"/>
        <v>30</v>
      </c>
      <c r="M33" s="60"/>
    </row>
    <row r="34" spans="1:13">
      <c r="A34" s="60" t="s">
        <v>98</v>
      </c>
      <c r="B34" s="60" t="s">
        <v>103</v>
      </c>
      <c r="C34" s="63">
        <f t="shared" ref="C34:L34" si="5">SUM(C21:C25)</f>
        <v>4</v>
      </c>
      <c r="D34" s="63">
        <f t="shared" si="5"/>
        <v>0.5</v>
      </c>
      <c r="E34" s="63">
        <f t="shared" si="5"/>
        <v>5</v>
      </c>
      <c r="F34" s="63">
        <f t="shared" si="5"/>
        <v>5</v>
      </c>
      <c r="G34" s="63">
        <f t="shared" si="5"/>
        <v>4</v>
      </c>
      <c r="H34" s="63">
        <f t="shared" si="5"/>
        <v>4</v>
      </c>
      <c r="I34" s="64">
        <f t="shared" si="5"/>
        <v>3</v>
      </c>
      <c r="J34" s="63">
        <f t="shared" si="5"/>
        <v>1</v>
      </c>
      <c r="K34" s="63">
        <f t="shared" si="5"/>
        <v>4.5</v>
      </c>
      <c r="L34" s="63">
        <f t="shared" si="5"/>
        <v>5</v>
      </c>
      <c r="M34" s="60"/>
    </row>
    <row r="35" spans="1:13">
      <c r="A35" s="60"/>
      <c r="B35" s="60" t="s">
        <v>104</v>
      </c>
      <c r="C35" s="40">
        <f t="shared" ref="C35:L35" si="6">(C34/5)*30</f>
        <v>24</v>
      </c>
      <c r="D35" s="40">
        <f t="shared" si="6"/>
        <v>3</v>
      </c>
      <c r="E35" s="40">
        <f t="shared" si="6"/>
        <v>30</v>
      </c>
      <c r="F35" s="40">
        <f t="shared" si="6"/>
        <v>30</v>
      </c>
      <c r="G35" s="40">
        <f t="shared" si="6"/>
        <v>24</v>
      </c>
      <c r="H35" s="40">
        <f t="shared" si="6"/>
        <v>24</v>
      </c>
      <c r="I35" s="56">
        <f t="shared" si="6"/>
        <v>18</v>
      </c>
      <c r="J35" s="40">
        <f t="shared" si="6"/>
        <v>6</v>
      </c>
      <c r="K35" s="40">
        <f t="shared" si="6"/>
        <v>27</v>
      </c>
      <c r="L35" s="40">
        <f t="shared" si="6"/>
        <v>30</v>
      </c>
      <c r="M35" s="60"/>
    </row>
    <row r="36" spans="1:13">
      <c r="A36" s="60" t="s">
        <v>105</v>
      </c>
      <c r="B36" s="60" t="s">
        <v>103</v>
      </c>
      <c r="C36" s="40">
        <f t="shared" ref="C36:L36" si="7">SUM(C26)</f>
        <v>0</v>
      </c>
      <c r="D36" s="40">
        <f t="shared" si="7"/>
        <v>1</v>
      </c>
      <c r="E36" s="40">
        <f t="shared" si="7"/>
        <v>1</v>
      </c>
      <c r="F36" s="40">
        <f t="shared" si="7"/>
        <v>1</v>
      </c>
      <c r="G36" s="40">
        <f t="shared" si="7"/>
        <v>1</v>
      </c>
      <c r="H36" s="40">
        <f t="shared" si="7"/>
        <v>1</v>
      </c>
      <c r="I36" s="40">
        <f t="shared" si="7"/>
        <v>1</v>
      </c>
      <c r="J36" s="40">
        <f t="shared" si="7"/>
        <v>1</v>
      </c>
      <c r="K36" s="40">
        <f t="shared" si="7"/>
        <v>1</v>
      </c>
      <c r="L36" s="40">
        <f t="shared" si="7"/>
        <v>1</v>
      </c>
      <c r="M36" s="60"/>
    </row>
    <row r="37" spans="1:13">
      <c r="A37" s="60"/>
      <c r="B37" s="60" t="s">
        <v>106</v>
      </c>
      <c r="C37" s="40">
        <f t="shared" ref="C37:L37" si="8">C36*10</f>
        <v>0</v>
      </c>
      <c r="D37" s="40">
        <f t="shared" si="8"/>
        <v>10</v>
      </c>
      <c r="E37" s="40">
        <f t="shared" si="8"/>
        <v>10</v>
      </c>
      <c r="F37" s="40">
        <f t="shared" si="8"/>
        <v>10</v>
      </c>
      <c r="G37" s="40">
        <f t="shared" si="8"/>
        <v>10</v>
      </c>
      <c r="H37" s="40">
        <f t="shared" si="8"/>
        <v>10</v>
      </c>
      <c r="I37" s="40">
        <f t="shared" si="8"/>
        <v>10</v>
      </c>
      <c r="J37" s="40">
        <f t="shared" si="8"/>
        <v>10</v>
      </c>
      <c r="K37" s="40">
        <f t="shared" si="8"/>
        <v>10</v>
      </c>
      <c r="L37" s="40">
        <f t="shared" si="8"/>
        <v>10</v>
      </c>
      <c r="M37" s="60"/>
    </row>
    <row r="38" spans="1:13">
      <c r="A38" s="65"/>
      <c r="B38" s="65"/>
      <c r="C38" s="66" t="s">
        <v>13</v>
      </c>
      <c r="D38" s="66" t="s">
        <v>70</v>
      </c>
      <c r="E38" s="66" t="s">
        <v>71</v>
      </c>
      <c r="F38" s="66" t="s">
        <v>72</v>
      </c>
      <c r="G38" s="66" t="s">
        <v>73</v>
      </c>
      <c r="H38" s="66" t="s">
        <v>74</v>
      </c>
      <c r="I38" s="66" t="s">
        <v>75</v>
      </c>
      <c r="J38" s="66" t="s">
        <v>76</v>
      </c>
      <c r="K38" s="66" t="s">
        <v>77</v>
      </c>
      <c r="L38" s="66" t="s">
        <v>55</v>
      </c>
      <c r="M38" s="60"/>
    </row>
    <row r="39" spans="1:13">
      <c r="A39" s="65"/>
      <c r="B39" s="65" t="s">
        <v>107</v>
      </c>
      <c r="C39" s="67">
        <f t="shared" ref="C39:L39" si="9">C31+C33+C35+C37</f>
        <v>70.114285714285714</v>
      </c>
      <c r="D39" s="67">
        <f t="shared" si="9"/>
        <v>45.610714285714288</v>
      </c>
      <c r="E39" s="67">
        <f t="shared" si="9"/>
        <v>73.724999999999994</v>
      </c>
      <c r="F39" s="67">
        <f t="shared" si="9"/>
        <v>77.253571428571433</v>
      </c>
      <c r="G39" s="67">
        <f t="shared" si="9"/>
        <v>73.617857142857133</v>
      </c>
      <c r="H39" s="67">
        <f t="shared" si="9"/>
        <v>84.825000000000003</v>
      </c>
      <c r="I39" s="68">
        <f t="shared" si="9"/>
        <v>57.575000000000003</v>
      </c>
      <c r="J39" s="67">
        <f t="shared" si="9"/>
        <v>38.721428571428575</v>
      </c>
      <c r="K39" s="67">
        <f t="shared" si="9"/>
        <v>71.285714285714292</v>
      </c>
      <c r="L39" s="67">
        <f t="shared" si="9"/>
        <v>92.5</v>
      </c>
      <c r="M39" s="60"/>
    </row>
    <row r="40" spans="1:13">
      <c r="A40" s="60"/>
      <c r="B40" s="6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60"/>
    </row>
    <row r="41" spans="1:13">
      <c r="A41" s="60"/>
      <c r="B41" s="65" t="s">
        <v>108</v>
      </c>
      <c r="C41" s="68">
        <f>SUM(C39:K39)/9</f>
        <v>65.858730158730154</v>
      </c>
      <c r="D41" s="40"/>
      <c r="E41" s="40"/>
      <c r="F41" s="40"/>
      <c r="G41" s="40"/>
      <c r="H41" s="40"/>
      <c r="I41" s="40"/>
      <c r="J41" s="40"/>
      <c r="K41" s="40"/>
      <c r="L41" s="40"/>
      <c r="M41" s="60"/>
    </row>
  </sheetData>
  <conditionalFormatting sqref="M2:M26">
    <cfRule type="colorScale" priority="1">
      <colorScale>
        <cfvo type="min"/>
        <cfvo type="percentile" val="50"/>
        <cfvo type="max"/>
        <color rgb="FFCC0000"/>
        <color rgb="FFFFD666"/>
        <color rgb="FF6AA84F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40"/>
  <sheetViews>
    <sheetView workbookViewId="0">
      <pane xSplit="2" ySplit="1" topLeftCell="F26" activePane="bottomRight" state="frozen"/>
      <selection pane="bottomRight" activeCell="C2" sqref="C2"/>
      <selection pane="bottomLeft" activeCell="A2" sqref="A2"/>
      <selection pane="topRight" activeCell="C1" sqref="C1"/>
    </sheetView>
  </sheetViews>
  <sheetFormatPr defaultColWidth="14.42578125" defaultRowHeight="15" customHeight="1"/>
  <cols>
    <col min="1" max="1" width="16.85546875" customWidth="1"/>
    <col min="2" max="2" width="74" customWidth="1"/>
    <col min="3" max="3" width="14.28515625" customWidth="1"/>
    <col min="4" max="4" width="14" customWidth="1"/>
  </cols>
  <sheetData>
    <row r="1" spans="1:13">
      <c r="A1" s="69" t="s">
        <v>68</v>
      </c>
      <c r="B1" s="69" t="s">
        <v>69</v>
      </c>
      <c r="C1" s="37" t="s">
        <v>13</v>
      </c>
      <c r="D1" s="37" t="s">
        <v>70</v>
      </c>
      <c r="E1" s="37" t="s">
        <v>71</v>
      </c>
      <c r="F1" s="37" t="s">
        <v>72</v>
      </c>
      <c r="G1" s="37" t="s">
        <v>73</v>
      </c>
      <c r="H1" s="37" t="s">
        <v>74</v>
      </c>
      <c r="I1" s="37" t="s">
        <v>75</v>
      </c>
      <c r="J1" s="37" t="s">
        <v>76</v>
      </c>
      <c r="K1" s="37" t="s">
        <v>77</v>
      </c>
      <c r="L1" s="37" t="s">
        <v>55</v>
      </c>
      <c r="M1" s="38" t="s">
        <v>78</v>
      </c>
    </row>
    <row r="2" spans="1:13">
      <c r="A2" s="51" t="s">
        <v>109</v>
      </c>
      <c r="B2" s="46" t="s">
        <v>110</v>
      </c>
      <c r="C2" s="41">
        <v>0.5</v>
      </c>
      <c r="D2" s="41">
        <v>0.5</v>
      </c>
      <c r="E2" s="41">
        <v>0.5</v>
      </c>
      <c r="F2" s="41">
        <v>0.5</v>
      </c>
      <c r="G2" s="41">
        <v>1</v>
      </c>
      <c r="H2" s="41">
        <v>1</v>
      </c>
      <c r="I2" s="41">
        <v>0.5</v>
      </c>
      <c r="J2" s="41">
        <v>0.5</v>
      </c>
      <c r="K2" s="41">
        <v>0.5</v>
      </c>
      <c r="L2" s="41">
        <v>0.5</v>
      </c>
      <c r="M2" s="70">
        <f t="shared" ref="M2:M35" si="0">SUM(C2:L2)</f>
        <v>6</v>
      </c>
    </row>
    <row r="3" spans="1:13">
      <c r="A3" s="51" t="s">
        <v>109</v>
      </c>
      <c r="B3" s="46" t="s">
        <v>111</v>
      </c>
      <c r="C3" s="41">
        <v>0.5</v>
      </c>
      <c r="D3" s="41">
        <v>0.5</v>
      </c>
      <c r="E3" s="41">
        <v>0.5</v>
      </c>
      <c r="F3" s="41">
        <v>0.5</v>
      </c>
      <c r="G3" s="71">
        <v>0</v>
      </c>
      <c r="H3" s="41">
        <v>0.5</v>
      </c>
      <c r="I3" s="41">
        <v>0.5</v>
      </c>
      <c r="J3" s="41">
        <v>0.5</v>
      </c>
      <c r="K3" s="41">
        <v>0</v>
      </c>
      <c r="L3" s="41">
        <v>0</v>
      </c>
      <c r="M3" s="70">
        <f t="shared" si="0"/>
        <v>3.5</v>
      </c>
    </row>
    <row r="4" spans="1:13">
      <c r="A4" s="51" t="s">
        <v>109</v>
      </c>
      <c r="B4" s="46" t="s">
        <v>112</v>
      </c>
      <c r="C4" s="41">
        <v>0.5</v>
      </c>
      <c r="D4" s="41">
        <v>0.5</v>
      </c>
      <c r="E4" s="41">
        <v>0.5</v>
      </c>
      <c r="F4" s="41">
        <v>0</v>
      </c>
      <c r="G4" s="71">
        <v>0.5</v>
      </c>
      <c r="H4" s="41">
        <v>0.5</v>
      </c>
      <c r="I4" s="41">
        <v>0.5</v>
      </c>
      <c r="J4" s="41">
        <v>0.5</v>
      </c>
      <c r="K4" s="41">
        <v>0.5</v>
      </c>
      <c r="L4" s="41">
        <v>1</v>
      </c>
      <c r="M4" s="70">
        <f t="shared" si="0"/>
        <v>5</v>
      </c>
    </row>
    <row r="5" spans="1:13">
      <c r="A5" s="51" t="s">
        <v>109</v>
      </c>
      <c r="B5" s="46" t="s">
        <v>113</v>
      </c>
      <c r="C5" s="41">
        <v>0</v>
      </c>
      <c r="D5" s="41">
        <v>0.5</v>
      </c>
      <c r="E5" s="41">
        <v>0</v>
      </c>
      <c r="F5" s="41">
        <v>0</v>
      </c>
      <c r="G5" s="41">
        <v>1</v>
      </c>
      <c r="H5" s="41">
        <v>0</v>
      </c>
      <c r="I5" s="41">
        <v>0</v>
      </c>
      <c r="J5" s="41">
        <v>0.5</v>
      </c>
      <c r="K5" s="41">
        <v>0</v>
      </c>
      <c r="L5" s="41">
        <v>0</v>
      </c>
      <c r="M5" s="70">
        <f t="shared" si="0"/>
        <v>2</v>
      </c>
    </row>
    <row r="6" spans="1:13">
      <c r="A6" s="51" t="s">
        <v>109</v>
      </c>
      <c r="B6" s="46" t="s">
        <v>114</v>
      </c>
      <c r="C6" s="41">
        <v>0.5</v>
      </c>
      <c r="D6" s="41">
        <v>0.5</v>
      </c>
      <c r="E6" s="41">
        <v>0.5</v>
      </c>
      <c r="F6" s="41">
        <v>0</v>
      </c>
      <c r="G6" s="41">
        <v>1</v>
      </c>
      <c r="H6" s="41">
        <v>1</v>
      </c>
      <c r="I6" s="41">
        <v>0</v>
      </c>
      <c r="J6" s="41">
        <v>0.5</v>
      </c>
      <c r="K6" s="41">
        <v>0.5</v>
      </c>
      <c r="L6" s="41">
        <v>1</v>
      </c>
      <c r="M6" s="70">
        <f t="shared" si="0"/>
        <v>5.5</v>
      </c>
    </row>
    <row r="7" spans="1:13">
      <c r="A7" s="51" t="s">
        <v>109</v>
      </c>
      <c r="B7" s="46" t="s">
        <v>115</v>
      </c>
      <c r="C7" s="41">
        <v>0.5</v>
      </c>
      <c r="D7" s="41">
        <v>0.5</v>
      </c>
      <c r="E7" s="41">
        <v>0.5</v>
      </c>
      <c r="F7" s="41">
        <v>0.5</v>
      </c>
      <c r="G7" s="41">
        <v>0.5</v>
      </c>
      <c r="H7" s="41">
        <v>0</v>
      </c>
      <c r="I7" s="41">
        <v>0</v>
      </c>
      <c r="J7" s="41">
        <v>0.5</v>
      </c>
      <c r="K7" s="41">
        <v>0.5</v>
      </c>
      <c r="L7" s="41">
        <v>1</v>
      </c>
      <c r="M7" s="70">
        <f t="shared" si="0"/>
        <v>4.5</v>
      </c>
    </row>
    <row r="8" spans="1:13">
      <c r="A8" s="51" t="s">
        <v>109</v>
      </c>
      <c r="B8" s="46" t="s">
        <v>116</v>
      </c>
      <c r="C8" s="41">
        <v>0.5</v>
      </c>
      <c r="D8" s="41">
        <v>0.5</v>
      </c>
      <c r="E8" s="41">
        <v>0.5</v>
      </c>
      <c r="F8" s="41">
        <v>0</v>
      </c>
      <c r="G8" s="41">
        <v>1</v>
      </c>
      <c r="H8" s="41">
        <v>1</v>
      </c>
      <c r="I8" s="41">
        <v>0.5</v>
      </c>
      <c r="J8" s="41">
        <v>0.5</v>
      </c>
      <c r="K8" s="41">
        <v>0.5</v>
      </c>
      <c r="L8" s="41">
        <v>1</v>
      </c>
      <c r="M8" s="70">
        <f t="shared" si="0"/>
        <v>6</v>
      </c>
    </row>
    <row r="9" spans="1:13">
      <c r="A9" s="51" t="s">
        <v>109</v>
      </c>
      <c r="B9" s="46" t="s">
        <v>117</v>
      </c>
      <c r="C9" s="41">
        <v>0.5</v>
      </c>
      <c r="D9" s="41">
        <v>0.5</v>
      </c>
      <c r="E9" s="41">
        <v>0.5</v>
      </c>
      <c r="F9" s="41">
        <v>0</v>
      </c>
      <c r="G9" s="41">
        <v>1</v>
      </c>
      <c r="H9" s="41">
        <v>0.5</v>
      </c>
      <c r="I9" s="41">
        <v>0.5</v>
      </c>
      <c r="J9" s="41">
        <v>0.5</v>
      </c>
      <c r="K9" s="41">
        <v>0.5</v>
      </c>
      <c r="L9" s="41">
        <v>1</v>
      </c>
      <c r="M9" s="70">
        <f t="shared" si="0"/>
        <v>5.5</v>
      </c>
    </row>
    <row r="10" spans="1:13">
      <c r="A10" s="51" t="s">
        <v>109</v>
      </c>
      <c r="B10" s="46" t="s">
        <v>118</v>
      </c>
      <c r="C10" s="41">
        <v>0</v>
      </c>
      <c r="D10" s="41">
        <v>0.5</v>
      </c>
      <c r="E10" s="41">
        <v>1</v>
      </c>
      <c r="F10" s="41">
        <v>0</v>
      </c>
      <c r="G10" s="41">
        <v>0.5</v>
      </c>
      <c r="H10" s="41">
        <v>0.5</v>
      </c>
      <c r="I10" s="41">
        <v>0</v>
      </c>
      <c r="J10" s="41">
        <v>0</v>
      </c>
      <c r="K10" s="41">
        <v>0</v>
      </c>
      <c r="L10" s="41">
        <v>1</v>
      </c>
      <c r="M10" s="70">
        <f t="shared" si="0"/>
        <v>3.5</v>
      </c>
    </row>
    <row r="11" spans="1:13">
      <c r="A11" s="51" t="s">
        <v>109</v>
      </c>
      <c r="B11" s="46" t="s">
        <v>119</v>
      </c>
      <c r="C11" s="41">
        <v>0.5</v>
      </c>
      <c r="D11" s="41">
        <v>0.5</v>
      </c>
      <c r="E11" s="41">
        <v>1</v>
      </c>
      <c r="F11" s="41">
        <v>0</v>
      </c>
      <c r="G11" s="41">
        <v>0.5</v>
      </c>
      <c r="H11" s="41">
        <v>0.5</v>
      </c>
      <c r="I11" s="41">
        <v>0.5</v>
      </c>
      <c r="J11" s="41">
        <v>0.5</v>
      </c>
      <c r="K11" s="41">
        <v>0</v>
      </c>
      <c r="L11" s="41">
        <v>1</v>
      </c>
      <c r="M11" s="70">
        <f t="shared" si="0"/>
        <v>5</v>
      </c>
    </row>
    <row r="12" spans="1:13">
      <c r="A12" s="51" t="s">
        <v>109</v>
      </c>
      <c r="B12" s="46" t="s">
        <v>120</v>
      </c>
      <c r="C12" s="41">
        <v>0</v>
      </c>
      <c r="D12" s="41">
        <v>0</v>
      </c>
      <c r="E12" s="41">
        <v>1</v>
      </c>
      <c r="F12" s="41">
        <v>0</v>
      </c>
      <c r="G12" s="71">
        <v>0.5</v>
      </c>
      <c r="H12" s="41">
        <v>1</v>
      </c>
      <c r="I12" s="41">
        <v>0.5</v>
      </c>
      <c r="J12" s="41">
        <v>0</v>
      </c>
      <c r="K12" s="41">
        <v>0</v>
      </c>
      <c r="L12" s="41" t="s">
        <v>121</v>
      </c>
      <c r="M12" s="70">
        <f t="shared" si="0"/>
        <v>3</v>
      </c>
    </row>
    <row r="13" spans="1:13">
      <c r="A13" s="51" t="s">
        <v>109</v>
      </c>
      <c r="B13" s="46" t="s">
        <v>122</v>
      </c>
      <c r="C13" s="41">
        <v>0.5</v>
      </c>
      <c r="D13" s="41">
        <v>0</v>
      </c>
      <c r="E13" s="41">
        <v>0</v>
      </c>
      <c r="F13" s="41">
        <v>0</v>
      </c>
      <c r="G13" s="41">
        <v>1</v>
      </c>
      <c r="H13" s="41">
        <v>0.5</v>
      </c>
      <c r="I13" s="41">
        <v>0</v>
      </c>
      <c r="J13" s="41">
        <v>0</v>
      </c>
      <c r="K13" s="41">
        <v>0</v>
      </c>
      <c r="L13" s="41" t="s">
        <v>121</v>
      </c>
      <c r="M13" s="70">
        <f t="shared" si="0"/>
        <v>2</v>
      </c>
    </row>
    <row r="14" spans="1:13">
      <c r="A14" s="51" t="s">
        <v>109</v>
      </c>
      <c r="B14" s="46" t="s">
        <v>123</v>
      </c>
      <c r="C14" s="41">
        <v>0</v>
      </c>
      <c r="D14" s="41">
        <v>0</v>
      </c>
      <c r="E14" s="41">
        <v>0</v>
      </c>
      <c r="F14" s="41">
        <v>0</v>
      </c>
      <c r="G14" s="41">
        <v>0.5</v>
      </c>
      <c r="H14" s="41">
        <v>0.5</v>
      </c>
      <c r="I14" s="41">
        <v>0.5</v>
      </c>
      <c r="J14" s="41">
        <v>0.5</v>
      </c>
      <c r="K14" s="41">
        <v>0</v>
      </c>
      <c r="L14" s="41">
        <v>0</v>
      </c>
      <c r="M14" s="70">
        <f t="shared" si="0"/>
        <v>2</v>
      </c>
    </row>
    <row r="15" spans="1:13">
      <c r="A15" s="51" t="s">
        <v>109</v>
      </c>
      <c r="B15" s="46" t="s">
        <v>124</v>
      </c>
      <c r="C15" s="41">
        <v>0.5</v>
      </c>
      <c r="D15" s="41">
        <v>0.5</v>
      </c>
      <c r="E15" s="41">
        <v>0.5</v>
      </c>
      <c r="F15" s="41">
        <v>0.5</v>
      </c>
      <c r="G15" s="71">
        <v>0.5</v>
      </c>
      <c r="H15" s="41">
        <v>1</v>
      </c>
      <c r="I15" s="41">
        <v>0.5</v>
      </c>
      <c r="J15" s="41">
        <v>0.5</v>
      </c>
      <c r="K15" s="41">
        <v>0.5</v>
      </c>
      <c r="L15" s="41">
        <v>0.5</v>
      </c>
      <c r="M15" s="70">
        <f t="shared" si="0"/>
        <v>5.5</v>
      </c>
    </row>
    <row r="16" spans="1:13">
      <c r="A16" s="51" t="s">
        <v>109</v>
      </c>
      <c r="B16" s="46" t="s">
        <v>125</v>
      </c>
      <c r="C16" s="41">
        <v>0</v>
      </c>
      <c r="D16" s="41">
        <v>0</v>
      </c>
      <c r="E16" s="41">
        <v>0</v>
      </c>
      <c r="F16" s="41">
        <v>0.5</v>
      </c>
      <c r="G16" s="41">
        <v>0.5</v>
      </c>
      <c r="H16" s="41">
        <v>1</v>
      </c>
      <c r="I16" s="41">
        <v>0</v>
      </c>
      <c r="J16" s="41">
        <v>0</v>
      </c>
      <c r="K16" s="41">
        <v>0</v>
      </c>
      <c r="L16" s="41">
        <v>0</v>
      </c>
      <c r="M16" s="70">
        <f t="shared" si="0"/>
        <v>2</v>
      </c>
    </row>
    <row r="17" spans="1:13">
      <c r="A17" s="51" t="s">
        <v>109</v>
      </c>
      <c r="B17" s="46" t="s">
        <v>126</v>
      </c>
      <c r="C17" s="41">
        <v>0.5</v>
      </c>
      <c r="D17" s="41">
        <v>0.5</v>
      </c>
      <c r="E17" s="41">
        <v>0.5</v>
      </c>
      <c r="F17" s="41">
        <v>0</v>
      </c>
      <c r="G17" s="41" t="s">
        <v>121</v>
      </c>
      <c r="H17" s="41">
        <v>1</v>
      </c>
      <c r="I17" s="41">
        <v>0</v>
      </c>
      <c r="J17" s="41">
        <v>0</v>
      </c>
      <c r="K17" s="41" t="s">
        <v>121</v>
      </c>
      <c r="L17" s="41">
        <v>1</v>
      </c>
      <c r="M17" s="70">
        <f t="shared" si="0"/>
        <v>3.5</v>
      </c>
    </row>
    <row r="18" spans="1:13">
      <c r="A18" s="51" t="s">
        <v>109</v>
      </c>
      <c r="B18" s="46" t="s">
        <v>127</v>
      </c>
      <c r="C18" s="41">
        <v>0.5</v>
      </c>
      <c r="D18" s="41">
        <v>0.5</v>
      </c>
      <c r="E18" s="41">
        <v>0.5</v>
      </c>
      <c r="F18" s="41">
        <v>0</v>
      </c>
      <c r="G18" s="41">
        <v>1</v>
      </c>
      <c r="H18" s="41">
        <v>1</v>
      </c>
      <c r="I18" s="41">
        <v>0.5</v>
      </c>
      <c r="J18" s="41">
        <v>0.5</v>
      </c>
      <c r="K18" s="41">
        <v>0.5</v>
      </c>
      <c r="L18" s="41">
        <v>1</v>
      </c>
      <c r="M18" s="70">
        <f t="shared" si="0"/>
        <v>6</v>
      </c>
    </row>
    <row r="19" spans="1:13">
      <c r="A19" s="51" t="s">
        <v>109</v>
      </c>
      <c r="B19" s="46" t="s">
        <v>128</v>
      </c>
      <c r="C19" s="41">
        <v>1</v>
      </c>
      <c r="D19" s="41">
        <v>1</v>
      </c>
      <c r="E19" s="41">
        <v>1</v>
      </c>
      <c r="F19" s="41">
        <v>0</v>
      </c>
      <c r="G19" s="41">
        <v>1</v>
      </c>
      <c r="H19" s="41">
        <v>0.5</v>
      </c>
      <c r="I19" s="41">
        <v>0.5</v>
      </c>
      <c r="J19" s="41">
        <v>0</v>
      </c>
      <c r="K19" s="41">
        <v>0.5</v>
      </c>
      <c r="L19" s="41">
        <v>0.5</v>
      </c>
      <c r="M19" s="70">
        <f t="shared" si="0"/>
        <v>6</v>
      </c>
    </row>
    <row r="20" spans="1:13">
      <c r="A20" s="51" t="s">
        <v>109</v>
      </c>
      <c r="B20" s="46" t="s">
        <v>129</v>
      </c>
      <c r="C20" s="41">
        <v>0</v>
      </c>
      <c r="D20" s="41">
        <v>1</v>
      </c>
      <c r="E20" s="41">
        <v>1</v>
      </c>
      <c r="F20" s="41">
        <v>1</v>
      </c>
      <c r="G20" s="41">
        <v>1</v>
      </c>
      <c r="H20" s="41">
        <v>0.5</v>
      </c>
      <c r="I20" s="41">
        <v>1</v>
      </c>
      <c r="J20" s="41">
        <v>1</v>
      </c>
      <c r="K20" s="41">
        <v>1</v>
      </c>
      <c r="L20" s="41">
        <v>1</v>
      </c>
      <c r="M20" s="70">
        <f t="shared" si="0"/>
        <v>8.5</v>
      </c>
    </row>
    <row r="21" spans="1:13">
      <c r="A21" s="51" t="s">
        <v>109</v>
      </c>
      <c r="B21" s="46" t="s">
        <v>130</v>
      </c>
      <c r="C21" s="41">
        <v>0</v>
      </c>
      <c r="D21" s="41">
        <v>0.5</v>
      </c>
      <c r="E21" s="41">
        <v>0.5</v>
      </c>
      <c r="F21" s="41">
        <v>0.5</v>
      </c>
      <c r="G21" s="41">
        <v>1</v>
      </c>
      <c r="H21" s="41">
        <v>1</v>
      </c>
      <c r="I21" s="41">
        <v>0</v>
      </c>
      <c r="J21" s="41">
        <v>0.5</v>
      </c>
      <c r="K21" s="41">
        <v>0</v>
      </c>
      <c r="L21" s="41">
        <v>1</v>
      </c>
      <c r="M21" s="70">
        <f t="shared" si="0"/>
        <v>5</v>
      </c>
    </row>
    <row r="22" spans="1:13">
      <c r="A22" s="51" t="s">
        <v>109</v>
      </c>
      <c r="B22" s="46" t="s">
        <v>131</v>
      </c>
      <c r="C22" s="41">
        <v>0</v>
      </c>
      <c r="D22" s="41">
        <v>0.5</v>
      </c>
      <c r="E22" s="41">
        <v>0.5</v>
      </c>
      <c r="F22" s="41">
        <v>0</v>
      </c>
      <c r="G22" s="41">
        <v>1</v>
      </c>
      <c r="H22" s="41">
        <v>1</v>
      </c>
      <c r="I22" s="41">
        <v>0.5</v>
      </c>
      <c r="J22" s="41">
        <v>1</v>
      </c>
      <c r="K22" s="41">
        <v>0.5</v>
      </c>
      <c r="L22" s="41">
        <v>1</v>
      </c>
      <c r="M22" s="70">
        <f t="shared" si="0"/>
        <v>6</v>
      </c>
    </row>
    <row r="23" spans="1:13">
      <c r="A23" s="51" t="s">
        <v>109</v>
      </c>
      <c r="B23" s="46" t="s">
        <v>132</v>
      </c>
      <c r="C23" s="41">
        <v>0</v>
      </c>
      <c r="D23" s="41">
        <v>0</v>
      </c>
      <c r="E23" s="41">
        <v>1</v>
      </c>
      <c r="F23" s="41">
        <v>0</v>
      </c>
      <c r="G23" s="41">
        <v>1</v>
      </c>
      <c r="H23" s="41">
        <v>1</v>
      </c>
      <c r="I23" s="41">
        <v>0</v>
      </c>
      <c r="J23" s="41">
        <v>0</v>
      </c>
      <c r="K23" s="41">
        <v>0</v>
      </c>
      <c r="L23" s="41">
        <v>1</v>
      </c>
      <c r="M23" s="70">
        <f t="shared" si="0"/>
        <v>4</v>
      </c>
    </row>
    <row r="24" spans="1:13">
      <c r="A24" s="51" t="s">
        <v>109</v>
      </c>
      <c r="B24" s="46" t="s">
        <v>133</v>
      </c>
      <c r="C24" s="41">
        <v>0</v>
      </c>
      <c r="D24" s="41">
        <v>0</v>
      </c>
      <c r="E24" s="41">
        <v>1</v>
      </c>
      <c r="F24" s="41">
        <v>0</v>
      </c>
      <c r="G24" s="41">
        <v>1</v>
      </c>
      <c r="H24" s="41">
        <v>1</v>
      </c>
      <c r="I24" s="41">
        <v>0.5</v>
      </c>
      <c r="J24" s="41">
        <v>0</v>
      </c>
      <c r="K24" s="41">
        <v>1</v>
      </c>
      <c r="L24" s="41">
        <v>1</v>
      </c>
      <c r="M24" s="70">
        <f t="shared" si="0"/>
        <v>5.5</v>
      </c>
    </row>
    <row r="25" spans="1:13">
      <c r="A25" s="51" t="s">
        <v>109</v>
      </c>
      <c r="B25" s="46" t="s">
        <v>134</v>
      </c>
      <c r="C25" s="41">
        <v>0</v>
      </c>
      <c r="D25" s="41">
        <v>0</v>
      </c>
      <c r="E25" s="41">
        <v>0</v>
      </c>
      <c r="F25" s="41">
        <v>0</v>
      </c>
      <c r="G25" s="41">
        <v>1</v>
      </c>
      <c r="H25" s="41">
        <v>0.5</v>
      </c>
      <c r="I25" s="41">
        <v>0</v>
      </c>
      <c r="J25" s="41">
        <v>0</v>
      </c>
      <c r="K25" s="41">
        <v>0</v>
      </c>
      <c r="L25" s="41">
        <v>0.5</v>
      </c>
      <c r="M25" s="70">
        <f t="shared" si="0"/>
        <v>2</v>
      </c>
    </row>
    <row r="26" spans="1:13">
      <c r="A26" s="51" t="s">
        <v>109</v>
      </c>
      <c r="B26" s="46" t="s">
        <v>135</v>
      </c>
      <c r="C26" s="41">
        <v>0</v>
      </c>
      <c r="D26" s="41">
        <v>0.5</v>
      </c>
      <c r="E26" s="41">
        <v>0</v>
      </c>
      <c r="F26" s="41">
        <v>0.5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71">
        <v>0</v>
      </c>
      <c r="M26" s="70">
        <f t="shared" si="0"/>
        <v>1</v>
      </c>
    </row>
    <row r="27" spans="1:13">
      <c r="A27" s="51" t="s">
        <v>109</v>
      </c>
      <c r="B27" s="46" t="s">
        <v>136</v>
      </c>
      <c r="C27" s="41">
        <v>0</v>
      </c>
      <c r="D27" s="41">
        <v>0.5</v>
      </c>
      <c r="E27" s="41">
        <v>0</v>
      </c>
      <c r="F27" s="41">
        <v>0.5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70">
        <f t="shared" si="0"/>
        <v>1</v>
      </c>
    </row>
    <row r="28" spans="1:13">
      <c r="A28" s="51" t="s">
        <v>109</v>
      </c>
      <c r="B28" s="46" t="s">
        <v>137</v>
      </c>
      <c r="C28" s="41">
        <v>0</v>
      </c>
      <c r="D28" s="41">
        <v>0.5</v>
      </c>
      <c r="E28" s="41">
        <v>0</v>
      </c>
      <c r="F28" s="41">
        <v>0</v>
      </c>
      <c r="G28" s="41">
        <v>0.5</v>
      </c>
      <c r="H28" s="41">
        <v>0.5</v>
      </c>
      <c r="I28" s="41">
        <v>0</v>
      </c>
      <c r="J28" s="41">
        <v>0</v>
      </c>
      <c r="K28" s="41">
        <v>0</v>
      </c>
      <c r="L28" s="41">
        <v>0.5</v>
      </c>
      <c r="M28" s="70">
        <f t="shared" si="0"/>
        <v>2</v>
      </c>
    </row>
    <row r="29" spans="1:13">
      <c r="A29" s="51" t="s">
        <v>109</v>
      </c>
      <c r="B29" s="46" t="s">
        <v>138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70">
        <f t="shared" si="0"/>
        <v>0</v>
      </c>
    </row>
    <row r="30" spans="1:13">
      <c r="A30" s="51" t="s">
        <v>109</v>
      </c>
      <c r="B30" s="46" t="s">
        <v>139</v>
      </c>
      <c r="C30" s="41">
        <v>0</v>
      </c>
      <c r="D30" s="41">
        <v>0</v>
      </c>
      <c r="E30" s="41">
        <v>0</v>
      </c>
      <c r="F30" s="41">
        <v>0.5</v>
      </c>
      <c r="G30" s="41">
        <v>0.5</v>
      </c>
      <c r="H30" s="41">
        <v>1</v>
      </c>
      <c r="I30" s="41">
        <v>0</v>
      </c>
      <c r="J30" s="41">
        <v>0</v>
      </c>
      <c r="K30" s="41">
        <v>0</v>
      </c>
      <c r="L30" s="41">
        <v>1</v>
      </c>
      <c r="M30" s="70">
        <f t="shared" si="0"/>
        <v>3</v>
      </c>
    </row>
    <row r="31" spans="1:13">
      <c r="A31" s="60" t="s">
        <v>140</v>
      </c>
      <c r="B31" s="46" t="s">
        <v>141</v>
      </c>
      <c r="C31" s="40">
        <v>1</v>
      </c>
      <c r="D31" s="40">
        <v>1</v>
      </c>
      <c r="E31" s="40">
        <v>0</v>
      </c>
      <c r="F31" s="40">
        <v>1</v>
      </c>
      <c r="G31" s="40">
        <v>1</v>
      </c>
      <c r="H31" s="40">
        <v>1</v>
      </c>
      <c r="I31" s="40">
        <v>1</v>
      </c>
      <c r="J31" s="40">
        <v>1</v>
      </c>
      <c r="K31" s="40">
        <v>1</v>
      </c>
      <c r="L31" s="40">
        <v>1</v>
      </c>
      <c r="M31" s="70">
        <f t="shared" si="0"/>
        <v>9</v>
      </c>
    </row>
    <row r="32" spans="1:13">
      <c r="A32" s="60" t="s">
        <v>140</v>
      </c>
      <c r="B32" s="46" t="s">
        <v>142</v>
      </c>
      <c r="C32" s="40">
        <v>0</v>
      </c>
      <c r="D32" s="40">
        <v>0</v>
      </c>
      <c r="E32" s="40">
        <v>0</v>
      </c>
      <c r="F32" s="40">
        <v>0</v>
      </c>
      <c r="G32" s="40">
        <v>1</v>
      </c>
      <c r="H32" s="40">
        <v>0</v>
      </c>
      <c r="I32" s="40">
        <v>1</v>
      </c>
      <c r="J32" s="40">
        <v>1</v>
      </c>
      <c r="K32" s="40">
        <v>0</v>
      </c>
      <c r="L32" s="40">
        <v>1</v>
      </c>
      <c r="M32" s="70">
        <f t="shared" si="0"/>
        <v>4</v>
      </c>
    </row>
    <row r="33" spans="1:13">
      <c r="A33" s="60" t="s">
        <v>140</v>
      </c>
      <c r="B33" s="46" t="s">
        <v>143</v>
      </c>
      <c r="C33" s="40">
        <v>1</v>
      </c>
      <c r="D33" s="40">
        <v>1</v>
      </c>
      <c r="E33" s="40">
        <v>0</v>
      </c>
      <c r="F33" s="40">
        <v>0</v>
      </c>
      <c r="G33" s="40">
        <v>1</v>
      </c>
      <c r="H33" s="40">
        <v>0</v>
      </c>
      <c r="I33" s="40">
        <v>1</v>
      </c>
      <c r="J33" s="40">
        <v>0</v>
      </c>
      <c r="K33" s="40">
        <v>0</v>
      </c>
      <c r="L33" s="40">
        <v>1</v>
      </c>
      <c r="M33" s="70">
        <f t="shared" si="0"/>
        <v>5</v>
      </c>
    </row>
    <row r="34" spans="1:13">
      <c r="A34" s="60" t="s">
        <v>140</v>
      </c>
      <c r="B34" s="46" t="s">
        <v>144</v>
      </c>
      <c r="C34" s="40">
        <v>1</v>
      </c>
      <c r="D34" s="40">
        <v>1</v>
      </c>
      <c r="E34" s="40">
        <v>1</v>
      </c>
      <c r="F34" s="40">
        <v>1</v>
      </c>
      <c r="G34" s="40">
        <v>1</v>
      </c>
      <c r="H34" s="40">
        <v>1</v>
      </c>
      <c r="I34" s="40">
        <v>1</v>
      </c>
      <c r="J34" s="40">
        <v>1</v>
      </c>
      <c r="K34" s="40">
        <v>1</v>
      </c>
      <c r="L34" s="40">
        <v>1</v>
      </c>
      <c r="M34" s="70">
        <f t="shared" si="0"/>
        <v>10</v>
      </c>
    </row>
    <row r="35" spans="1:13">
      <c r="A35" s="60" t="s">
        <v>140</v>
      </c>
      <c r="B35" s="46" t="s">
        <v>145</v>
      </c>
      <c r="C35" s="40">
        <v>1</v>
      </c>
      <c r="D35" s="40">
        <v>1</v>
      </c>
      <c r="E35" s="40">
        <v>1</v>
      </c>
      <c r="F35" s="40">
        <v>1</v>
      </c>
      <c r="G35" s="40">
        <v>1</v>
      </c>
      <c r="H35" s="40">
        <v>1</v>
      </c>
      <c r="I35" s="40">
        <v>1</v>
      </c>
      <c r="J35" s="40">
        <v>1</v>
      </c>
      <c r="K35" s="40">
        <v>1</v>
      </c>
      <c r="L35" s="40">
        <v>1</v>
      </c>
      <c r="M35" s="70">
        <f t="shared" si="0"/>
        <v>10</v>
      </c>
    </row>
    <row r="36" spans="1:13">
      <c r="A36" s="118" t="s">
        <v>2</v>
      </c>
      <c r="B36" s="130"/>
      <c r="C36" s="72">
        <f>(SUM(C2:C30)/29*0.8)+(SUM(C31:C35)/5*0.2)</f>
        <v>0.35310344827586215</v>
      </c>
      <c r="D36" s="72">
        <f t="shared" ref="D36:F36" si="1">(SUM(D2:D30)/29*0.8)+(SUM(D31:D35)/5*0.2)</f>
        <v>0.46344827586206899</v>
      </c>
      <c r="E36" s="72">
        <f t="shared" si="1"/>
        <v>0.43862068965517248</v>
      </c>
      <c r="F36" s="72">
        <f t="shared" si="1"/>
        <v>0.27172413793103445</v>
      </c>
      <c r="G36" s="73">
        <f>(SUM(G2:G30)/28*0.8)+(SUM(G31:G35)/5*0.2)</f>
        <v>0.74285714285714288</v>
      </c>
      <c r="H36" s="72">
        <f t="shared" ref="H36:J36" si="2">(SUM(H2:H30)/29*0.8)+(SUM(H31:H35)/5*0.2)</f>
        <v>0.63034482758620691</v>
      </c>
      <c r="I36" s="72">
        <f t="shared" si="2"/>
        <v>0.40689655172413797</v>
      </c>
      <c r="J36" s="72">
        <f t="shared" si="2"/>
        <v>0.39448275862068971</v>
      </c>
      <c r="K36" s="72">
        <f>(SUM(K2:K30)/28*0.8)+(SUM(K31:K35)/5*0.2)</f>
        <v>0.32</v>
      </c>
      <c r="L36" s="73">
        <f>(SUM(L2:L30)/27*0.8)+(SUM(L31:L35)/5*0.2)</f>
        <v>0.71851851851851856</v>
      </c>
      <c r="M36" s="70"/>
    </row>
    <row r="37" spans="1:13">
      <c r="A37" s="119" t="s">
        <v>146</v>
      </c>
      <c r="B37" s="130"/>
      <c r="C37" s="74">
        <f t="shared" ref="C37:L37" si="3">C36*100</f>
        <v>35.310344827586214</v>
      </c>
      <c r="D37" s="74">
        <f t="shared" si="3"/>
        <v>46.344827586206897</v>
      </c>
      <c r="E37" s="74">
        <f t="shared" si="3"/>
        <v>43.862068965517246</v>
      </c>
      <c r="F37" s="74">
        <f t="shared" si="3"/>
        <v>27.172413793103445</v>
      </c>
      <c r="G37" s="68">
        <f t="shared" si="3"/>
        <v>74.285714285714292</v>
      </c>
      <c r="H37" s="74">
        <f t="shared" si="3"/>
        <v>63.03448275862069</v>
      </c>
      <c r="I37" s="74">
        <f t="shared" si="3"/>
        <v>40.689655172413794</v>
      </c>
      <c r="J37" s="74">
        <f t="shared" si="3"/>
        <v>39.448275862068968</v>
      </c>
      <c r="K37" s="74">
        <f t="shared" si="3"/>
        <v>32</v>
      </c>
      <c r="L37" s="68">
        <f t="shared" si="3"/>
        <v>71.851851851851862</v>
      </c>
      <c r="M37" s="70"/>
    </row>
    <row r="38" spans="1:13">
      <c r="A38" s="75"/>
      <c r="B38" s="75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76"/>
    </row>
    <row r="39" spans="1:13">
      <c r="A39" s="75"/>
      <c r="B39" s="65" t="s">
        <v>108</v>
      </c>
      <c r="C39" s="77">
        <f>SUM(C37:K37)/9</f>
        <v>44.68308702791461</v>
      </c>
      <c r="D39" s="40"/>
      <c r="E39" s="40"/>
      <c r="F39" s="40"/>
      <c r="G39" s="40"/>
      <c r="H39" s="40"/>
      <c r="I39" s="40"/>
      <c r="J39" s="40"/>
      <c r="K39" s="40"/>
      <c r="L39" s="40"/>
      <c r="M39" s="76"/>
    </row>
    <row r="40" spans="1:13">
      <c r="A40" s="75"/>
      <c r="B40" s="75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76"/>
    </row>
  </sheetData>
  <mergeCells count="2">
    <mergeCell ref="A36:B36"/>
    <mergeCell ref="A37:B37"/>
  </mergeCells>
  <conditionalFormatting sqref="M2:M35">
    <cfRule type="colorScale" priority="1">
      <colorScale>
        <cfvo type="min"/>
        <cfvo type="percentile" val="50"/>
        <cfvo type="max"/>
        <color rgb="FFCC0000"/>
        <color rgb="FFFFD666"/>
        <color rgb="FF6AA84F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53"/>
  <sheetViews>
    <sheetView workbookViewId="0">
      <pane xSplit="2" ySplit="1" topLeftCell="C35" activePane="bottomRight" state="frozen"/>
      <selection pane="bottomRight" activeCell="C2" sqref="C2"/>
      <selection pane="bottomLeft" activeCell="A2" sqref="A2"/>
      <selection pane="topRight" activeCell="C1" sqref="C1"/>
    </sheetView>
  </sheetViews>
  <sheetFormatPr defaultColWidth="14.42578125" defaultRowHeight="15" customHeight="1"/>
  <cols>
    <col min="1" max="1" width="16.85546875" customWidth="1"/>
    <col min="2" max="2" width="50.5703125" customWidth="1"/>
    <col min="3" max="3" width="14.28515625" customWidth="1"/>
    <col min="4" max="4" width="14" customWidth="1"/>
  </cols>
  <sheetData>
    <row r="1" spans="1:13">
      <c r="A1" s="37" t="s">
        <v>68</v>
      </c>
      <c r="B1" s="37" t="s">
        <v>69</v>
      </c>
      <c r="C1" s="37" t="s">
        <v>13</v>
      </c>
      <c r="D1" s="37" t="s">
        <v>70</v>
      </c>
      <c r="E1" s="37" t="s">
        <v>71</v>
      </c>
      <c r="F1" s="37" t="s">
        <v>72</v>
      </c>
      <c r="G1" s="37" t="s">
        <v>73</v>
      </c>
      <c r="H1" s="37" t="s">
        <v>74</v>
      </c>
      <c r="I1" s="37" t="s">
        <v>75</v>
      </c>
      <c r="J1" s="37" t="s">
        <v>76</v>
      </c>
      <c r="K1" s="37" t="s">
        <v>77</v>
      </c>
      <c r="L1" s="37" t="s">
        <v>55</v>
      </c>
      <c r="M1" s="38" t="s">
        <v>78</v>
      </c>
    </row>
    <row r="2" spans="1:13">
      <c r="A2" s="51" t="s">
        <v>147</v>
      </c>
      <c r="B2" s="51" t="s">
        <v>148</v>
      </c>
      <c r="C2" s="40">
        <v>1</v>
      </c>
      <c r="D2" s="40">
        <v>1</v>
      </c>
      <c r="E2" s="40">
        <v>1</v>
      </c>
      <c r="F2" s="40">
        <v>1</v>
      </c>
      <c r="G2" s="40">
        <v>1</v>
      </c>
      <c r="H2" s="40">
        <v>1</v>
      </c>
      <c r="I2" s="40">
        <v>1</v>
      </c>
      <c r="J2" s="40">
        <v>1</v>
      </c>
      <c r="K2" s="40">
        <v>1</v>
      </c>
      <c r="L2" s="40">
        <v>1</v>
      </c>
      <c r="M2" s="70">
        <f t="shared" ref="M2:M18" si="0">SUM(C2:L2)</f>
        <v>10</v>
      </c>
    </row>
    <row r="3" spans="1:13">
      <c r="A3" s="51" t="s">
        <v>147</v>
      </c>
      <c r="B3" s="51" t="s">
        <v>149</v>
      </c>
      <c r="C3" s="40">
        <v>1</v>
      </c>
      <c r="D3" s="40">
        <v>1</v>
      </c>
      <c r="E3" s="40">
        <v>1</v>
      </c>
      <c r="F3" s="40">
        <v>1</v>
      </c>
      <c r="G3" s="40">
        <v>1</v>
      </c>
      <c r="H3" s="40">
        <v>1</v>
      </c>
      <c r="I3" s="40">
        <v>1</v>
      </c>
      <c r="J3" s="40">
        <v>1</v>
      </c>
      <c r="K3" s="40">
        <v>1</v>
      </c>
      <c r="L3" s="40">
        <v>1</v>
      </c>
      <c r="M3" s="70">
        <f t="shared" si="0"/>
        <v>10</v>
      </c>
    </row>
    <row r="4" spans="1:13">
      <c r="A4" s="51" t="s">
        <v>147</v>
      </c>
      <c r="B4" s="51" t="s">
        <v>150</v>
      </c>
      <c r="C4" s="40">
        <v>0.5</v>
      </c>
      <c r="D4" s="40">
        <v>1</v>
      </c>
      <c r="E4" s="40">
        <v>1</v>
      </c>
      <c r="F4" s="40">
        <v>1</v>
      </c>
      <c r="G4" s="40">
        <v>1</v>
      </c>
      <c r="H4" s="40">
        <v>1</v>
      </c>
      <c r="I4" s="40">
        <v>1</v>
      </c>
      <c r="J4" s="40">
        <v>1</v>
      </c>
      <c r="K4" s="40">
        <v>1</v>
      </c>
      <c r="L4" s="40">
        <v>1</v>
      </c>
      <c r="M4" s="70">
        <f t="shared" si="0"/>
        <v>9.5</v>
      </c>
    </row>
    <row r="5" spans="1:13">
      <c r="A5" s="51" t="s">
        <v>147</v>
      </c>
      <c r="B5" s="51" t="s">
        <v>151</v>
      </c>
      <c r="C5" s="40">
        <v>0.75</v>
      </c>
      <c r="D5" s="40">
        <v>0</v>
      </c>
      <c r="E5" s="40">
        <v>1</v>
      </c>
      <c r="F5" s="40">
        <v>0.5</v>
      </c>
      <c r="G5" s="40">
        <v>1</v>
      </c>
      <c r="H5" s="40">
        <v>0.5</v>
      </c>
      <c r="I5" s="40">
        <v>0</v>
      </c>
      <c r="J5" s="40">
        <v>0</v>
      </c>
      <c r="K5" s="40">
        <v>1</v>
      </c>
      <c r="L5" s="40">
        <v>1</v>
      </c>
      <c r="M5" s="70">
        <f t="shared" si="0"/>
        <v>5.75</v>
      </c>
    </row>
    <row r="6" spans="1:13">
      <c r="A6" s="51" t="s">
        <v>147</v>
      </c>
      <c r="B6" s="51" t="s">
        <v>152</v>
      </c>
      <c r="C6" s="40">
        <v>1</v>
      </c>
      <c r="D6" s="40">
        <v>1</v>
      </c>
      <c r="E6" s="40">
        <v>1</v>
      </c>
      <c r="F6" s="40">
        <v>1</v>
      </c>
      <c r="G6" s="40">
        <v>1</v>
      </c>
      <c r="H6" s="40">
        <v>1</v>
      </c>
      <c r="I6" s="40">
        <v>1</v>
      </c>
      <c r="J6" s="40">
        <v>0</v>
      </c>
      <c r="K6" s="40">
        <v>1</v>
      </c>
      <c r="L6" s="40">
        <v>1</v>
      </c>
      <c r="M6" s="70">
        <f t="shared" si="0"/>
        <v>9</v>
      </c>
    </row>
    <row r="7" spans="1:13">
      <c r="A7" s="51" t="s">
        <v>147</v>
      </c>
      <c r="B7" s="51" t="s">
        <v>153</v>
      </c>
      <c r="C7" s="40">
        <v>0.5</v>
      </c>
      <c r="D7" s="40">
        <v>1</v>
      </c>
      <c r="E7" s="40">
        <v>0.5</v>
      </c>
      <c r="F7" s="40">
        <v>1</v>
      </c>
      <c r="G7" s="40">
        <v>1</v>
      </c>
      <c r="H7" s="40">
        <v>1</v>
      </c>
      <c r="I7" s="40">
        <v>1</v>
      </c>
      <c r="J7" s="40">
        <v>0</v>
      </c>
      <c r="K7" s="40">
        <v>0.5</v>
      </c>
      <c r="L7" s="40">
        <v>0</v>
      </c>
      <c r="M7" s="70">
        <f t="shared" si="0"/>
        <v>6.5</v>
      </c>
    </row>
    <row r="8" spans="1:13">
      <c r="A8" s="51" t="s">
        <v>147</v>
      </c>
      <c r="B8" s="51" t="s">
        <v>154</v>
      </c>
      <c r="C8" s="40">
        <v>1</v>
      </c>
      <c r="D8" s="40">
        <v>1</v>
      </c>
      <c r="E8" s="40">
        <v>1</v>
      </c>
      <c r="F8" s="40">
        <v>1</v>
      </c>
      <c r="G8" s="40">
        <v>1</v>
      </c>
      <c r="H8" s="40">
        <v>1</v>
      </c>
      <c r="I8" s="40">
        <v>1</v>
      </c>
      <c r="J8" s="40">
        <v>0</v>
      </c>
      <c r="K8" s="40">
        <v>0</v>
      </c>
      <c r="L8" s="40">
        <v>1</v>
      </c>
      <c r="M8" s="70">
        <f t="shared" si="0"/>
        <v>8</v>
      </c>
    </row>
    <row r="9" spans="1:13">
      <c r="A9" s="51" t="s">
        <v>147</v>
      </c>
      <c r="B9" s="51" t="s">
        <v>155</v>
      </c>
      <c r="C9" s="40">
        <v>1</v>
      </c>
      <c r="D9" s="40">
        <v>1</v>
      </c>
      <c r="E9" s="40">
        <v>1</v>
      </c>
      <c r="F9" s="56">
        <v>0</v>
      </c>
      <c r="G9" s="40">
        <v>0</v>
      </c>
      <c r="H9" s="40">
        <v>1</v>
      </c>
      <c r="I9" s="40">
        <v>1</v>
      </c>
      <c r="J9" s="40">
        <v>1</v>
      </c>
      <c r="K9" s="40">
        <v>1</v>
      </c>
      <c r="L9" s="40">
        <v>1</v>
      </c>
      <c r="M9" s="70">
        <f t="shared" si="0"/>
        <v>8</v>
      </c>
    </row>
    <row r="10" spans="1:13">
      <c r="A10" s="51" t="s">
        <v>147</v>
      </c>
      <c r="B10" s="51" t="s">
        <v>156</v>
      </c>
      <c r="C10" s="40">
        <v>0.75</v>
      </c>
      <c r="D10" s="40">
        <v>0</v>
      </c>
      <c r="E10" s="40">
        <v>0.5</v>
      </c>
      <c r="F10" s="40">
        <v>0.75</v>
      </c>
      <c r="G10" s="40">
        <v>0</v>
      </c>
      <c r="H10" s="40">
        <v>0.5</v>
      </c>
      <c r="I10" s="40">
        <v>0.5</v>
      </c>
      <c r="J10" s="56">
        <v>0.25</v>
      </c>
      <c r="K10" s="40">
        <v>0.75</v>
      </c>
      <c r="L10" s="40">
        <v>0.75</v>
      </c>
      <c r="M10" s="70">
        <f t="shared" si="0"/>
        <v>4.75</v>
      </c>
    </row>
    <row r="11" spans="1:13">
      <c r="A11" s="51" t="s">
        <v>147</v>
      </c>
      <c r="B11" s="51" t="s">
        <v>157</v>
      </c>
      <c r="C11" s="40">
        <v>1</v>
      </c>
      <c r="D11" s="40">
        <v>1</v>
      </c>
      <c r="E11" s="40">
        <v>1</v>
      </c>
      <c r="F11" s="40">
        <v>1</v>
      </c>
      <c r="G11" s="40">
        <v>1</v>
      </c>
      <c r="H11" s="40">
        <v>1</v>
      </c>
      <c r="I11" s="40">
        <v>0</v>
      </c>
      <c r="J11" s="40">
        <v>0</v>
      </c>
      <c r="K11" s="40">
        <v>1</v>
      </c>
      <c r="L11" s="40">
        <v>1</v>
      </c>
      <c r="M11" s="70">
        <f t="shared" si="0"/>
        <v>8</v>
      </c>
    </row>
    <row r="12" spans="1:13">
      <c r="A12" s="51" t="s">
        <v>147</v>
      </c>
      <c r="B12" s="51" t="s">
        <v>158</v>
      </c>
      <c r="C12" s="40">
        <v>1</v>
      </c>
      <c r="D12" s="40">
        <v>0.5</v>
      </c>
      <c r="E12" s="40">
        <v>1</v>
      </c>
      <c r="F12" s="40">
        <v>1</v>
      </c>
      <c r="G12" s="40">
        <v>1</v>
      </c>
      <c r="H12" s="40">
        <v>1</v>
      </c>
      <c r="I12" s="40">
        <v>1</v>
      </c>
      <c r="J12" s="40">
        <v>1</v>
      </c>
      <c r="K12" s="40">
        <v>1</v>
      </c>
      <c r="L12" s="40">
        <v>1</v>
      </c>
      <c r="M12" s="70">
        <f t="shared" si="0"/>
        <v>9.5</v>
      </c>
    </row>
    <row r="13" spans="1:13">
      <c r="A13" s="51" t="s">
        <v>147</v>
      </c>
      <c r="B13" s="51" t="s">
        <v>159</v>
      </c>
      <c r="C13" s="40">
        <v>1</v>
      </c>
      <c r="D13" s="40">
        <v>0</v>
      </c>
      <c r="E13" s="40">
        <v>1</v>
      </c>
      <c r="F13" s="40">
        <v>0.25</v>
      </c>
      <c r="G13" s="40">
        <v>0.25</v>
      </c>
      <c r="H13" s="40">
        <v>0.25</v>
      </c>
      <c r="I13" s="40">
        <v>0</v>
      </c>
      <c r="J13" s="40">
        <v>0</v>
      </c>
      <c r="K13" s="40">
        <v>1</v>
      </c>
      <c r="L13" s="40">
        <v>1</v>
      </c>
      <c r="M13" s="70">
        <f t="shared" si="0"/>
        <v>4.75</v>
      </c>
    </row>
    <row r="14" spans="1:13">
      <c r="A14" s="51" t="s">
        <v>147</v>
      </c>
      <c r="B14" s="51" t="s">
        <v>160</v>
      </c>
      <c r="C14" s="40">
        <v>1</v>
      </c>
      <c r="D14" s="40">
        <v>0</v>
      </c>
      <c r="E14" s="40">
        <v>0</v>
      </c>
      <c r="F14" s="40">
        <v>0</v>
      </c>
      <c r="G14" s="40">
        <v>1</v>
      </c>
      <c r="H14" s="40">
        <v>0</v>
      </c>
      <c r="I14" s="40">
        <v>1</v>
      </c>
      <c r="J14" s="40">
        <v>0</v>
      </c>
      <c r="K14" s="40">
        <v>1</v>
      </c>
      <c r="L14" s="40">
        <v>1</v>
      </c>
      <c r="M14" s="70">
        <f t="shared" si="0"/>
        <v>5</v>
      </c>
    </row>
    <row r="15" spans="1:13">
      <c r="A15" s="51" t="s">
        <v>147</v>
      </c>
      <c r="B15" s="51" t="s">
        <v>161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0.5</v>
      </c>
      <c r="L15" s="40">
        <v>0</v>
      </c>
      <c r="M15" s="70">
        <f t="shared" si="0"/>
        <v>0.5</v>
      </c>
    </row>
    <row r="16" spans="1:13">
      <c r="A16" s="51" t="s">
        <v>147</v>
      </c>
      <c r="B16" s="51" t="s">
        <v>162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70">
        <f t="shared" si="0"/>
        <v>0</v>
      </c>
    </row>
    <row r="17" spans="1:13">
      <c r="A17" s="51" t="s">
        <v>147</v>
      </c>
      <c r="B17" s="51" t="s">
        <v>163</v>
      </c>
      <c r="C17" s="40">
        <v>0</v>
      </c>
      <c r="D17" s="40">
        <v>1</v>
      </c>
      <c r="E17" s="40">
        <v>0</v>
      </c>
      <c r="F17" s="40">
        <v>1</v>
      </c>
      <c r="G17" s="40">
        <v>1</v>
      </c>
      <c r="H17" s="40">
        <v>0</v>
      </c>
      <c r="I17" s="40">
        <v>0</v>
      </c>
      <c r="J17" s="40">
        <v>1</v>
      </c>
      <c r="K17" s="40">
        <v>0</v>
      </c>
      <c r="L17" s="40">
        <v>1</v>
      </c>
      <c r="M17" s="70">
        <f t="shared" si="0"/>
        <v>5</v>
      </c>
    </row>
    <row r="18" spans="1:13">
      <c r="A18" s="51" t="s">
        <v>147</v>
      </c>
      <c r="B18" s="51" t="s">
        <v>164</v>
      </c>
      <c r="C18" s="40">
        <v>1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1</v>
      </c>
      <c r="L18" s="40">
        <v>1</v>
      </c>
      <c r="M18" s="70">
        <f t="shared" si="0"/>
        <v>3</v>
      </c>
    </row>
    <row r="19" spans="1:13">
      <c r="A19" s="51" t="s">
        <v>165</v>
      </c>
      <c r="B19" s="51" t="s">
        <v>162</v>
      </c>
      <c r="C19" s="40">
        <v>0</v>
      </c>
      <c r="D19" s="40">
        <v>0</v>
      </c>
      <c r="E19" s="40">
        <v>0</v>
      </c>
      <c r="F19" s="40" t="s">
        <v>121</v>
      </c>
      <c r="G19" s="40">
        <v>0</v>
      </c>
      <c r="H19" s="40">
        <v>0</v>
      </c>
      <c r="I19" s="40">
        <v>0</v>
      </c>
      <c r="J19" s="40">
        <v>0</v>
      </c>
      <c r="K19" s="40" t="s">
        <v>121</v>
      </c>
      <c r="L19" s="40">
        <v>0</v>
      </c>
      <c r="M19" s="70">
        <f t="shared" ref="M19:M29" si="1">SUM(C19:E19)+SUM(G19:J19)+L19</f>
        <v>0</v>
      </c>
    </row>
    <row r="20" spans="1:13">
      <c r="A20" s="51" t="s">
        <v>165</v>
      </c>
      <c r="B20" s="51" t="s">
        <v>151</v>
      </c>
      <c r="C20" s="40">
        <v>0</v>
      </c>
      <c r="D20" s="40">
        <v>0.13</v>
      </c>
      <c r="E20" s="40">
        <v>0</v>
      </c>
      <c r="F20" s="40" t="s">
        <v>121</v>
      </c>
      <c r="G20" s="40">
        <v>0</v>
      </c>
      <c r="H20" s="40">
        <v>0.08</v>
      </c>
      <c r="I20" s="40">
        <v>0</v>
      </c>
      <c r="J20" s="40">
        <v>0</v>
      </c>
      <c r="K20" s="40" t="s">
        <v>121</v>
      </c>
      <c r="L20" s="40">
        <v>0.03</v>
      </c>
      <c r="M20" s="70">
        <f t="shared" si="1"/>
        <v>0.24000000000000002</v>
      </c>
    </row>
    <row r="21" spans="1:13">
      <c r="A21" s="51" t="s">
        <v>165</v>
      </c>
      <c r="B21" s="51" t="s">
        <v>153</v>
      </c>
      <c r="C21" s="40">
        <v>0.67</v>
      </c>
      <c r="D21" s="40">
        <v>0.5</v>
      </c>
      <c r="E21" s="40">
        <v>7.0000000000000007E-2</v>
      </c>
      <c r="F21" s="40" t="s">
        <v>121</v>
      </c>
      <c r="G21" s="40">
        <v>0</v>
      </c>
      <c r="H21" s="40">
        <v>0.92</v>
      </c>
      <c r="I21" s="40">
        <v>0</v>
      </c>
      <c r="J21" s="40">
        <v>0</v>
      </c>
      <c r="K21" s="40" t="s">
        <v>121</v>
      </c>
      <c r="L21" s="40">
        <v>0</v>
      </c>
      <c r="M21" s="70">
        <f t="shared" si="1"/>
        <v>2.16</v>
      </c>
    </row>
    <row r="22" spans="1:13">
      <c r="A22" s="51" t="s">
        <v>165</v>
      </c>
      <c r="B22" s="51" t="s">
        <v>156</v>
      </c>
      <c r="C22" s="40">
        <v>0.67</v>
      </c>
      <c r="D22" s="40">
        <v>0.25</v>
      </c>
      <c r="E22" s="40">
        <v>0</v>
      </c>
      <c r="F22" s="40" t="s">
        <v>121</v>
      </c>
      <c r="G22" s="40">
        <v>0</v>
      </c>
      <c r="H22" s="40">
        <v>0.21</v>
      </c>
      <c r="I22" s="40">
        <v>0</v>
      </c>
      <c r="J22" s="40">
        <v>0</v>
      </c>
      <c r="K22" s="40" t="s">
        <v>121</v>
      </c>
      <c r="L22" s="40">
        <v>0</v>
      </c>
      <c r="M22" s="70">
        <f t="shared" si="1"/>
        <v>1.1300000000000001</v>
      </c>
    </row>
    <row r="23" spans="1:13">
      <c r="A23" s="51" t="s">
        <v>165</v>
      </c>
      <c r="B23" s="51" t="s">
        <v>155</v>
      </c>
      <c r="C23" s="40">
        <v>0.67</v>
      </c>
      <c r="D23" s="40">
        <v>0.5</v>
      </c>
      <c r="E23" s="40">
        <v>7.0000000000000007E-2</v>
      </c>
      <c r="F23" s="40" t="s">
        <v>121</v>
      </c>
      <c r="G23" s="40">
        <v>0</v>
      </c>
      <c r="H23" s="40">
        <v>0.33</v>
      </c>
      <c r="I23" s="40">
        <v>0</v>
      </c>
      <c r="J23" s="40">
        <v>0</v>
      </c>
      <c r="K23" s="40" t="s">
        <v>121</v>
      </c>
      <c r="L23" s="40">
        <v>0</v>
      </c>
      <c r="M23" s="70">
        <f t="shared" si="1"/>
        <v>1.57</v>
      </c>
    </row>
    <row r="24" spans="1:13">
      <c r="A24" s="51" t="s">
        <v>165</v>
      </c>
      <c r="B24" s="51" t="s">
        <v>163</v>
      </c>
      <c r="C24" s="40">
        <v>0</v>
      </c>
      <c r="D24" s="40">
        <v>0</v>
      </c>
      <c r="E24" s="40">
        <v>0.13</v>
      </c>
      <c r="F24" s="40" t="s">
        <v>121</v>
      </c>
      <c r="G24" s="40">
        <v>0</v>
      </c>
      <c r="H24" s="40">
        <v>0.17</v>
      </c>
      <c r="I24" s="40">
        <v>0</v>
      </c>
      <c r="J24" s="40">
        <v>0</v>
      </c>
      <c r="K24" s="40" t="s">
        <v>121</v>
      </c>
      <c r="L24" s="40">
        <v>0.03</v>
      </c>
      <c r="M24" s="70">
        <f t="shared" si="1"/>
        <v>0.33000000000000007</v>
      </c>
    </row>
    <row r="25" spans="1:13">
      <c r="A25" s="51" t="s">
        <v>165</v>
      </c>
      <c r="B25" s="51" t="s">
        <v>148</v>
      </c>
      <c r="C25" s="40">
        <v>0.33</v>
      </c>
      <c r="D25" s="40">
        <v>1</v>
      </c>
      <c r="E25" s="40">
        <v>0.93</v>
      </c>
      <c r="F25" s="40" t="s">
        <v>121</v>
      </c>
      <c r="G25" s="40">
        <v>1</v>
      </c>
      <c r="H25" s="40">
        <v>0.83</v>
      </c>
      <c r="I25" s="40">
        <v>7.0000000000000007E-2</v>
      </c>
      <c r="J25" s="40">
        <v>0</v>
      </c>
      <c r="K25" s="40" t="s">
        <v>121</v>
      </c>
      <c r="L25" s="40">
        <v>0.92</v>
      </c>
      <c r="M25" s="70">
        <f t="shared" si="1"/>
        <v>5.08</v>
      </c>
    </row>
    <row r="26" spans="1:13">
      <c r="A26" s="51" t="s">
        <v>165</v>
      </c>
      <c r="B26" s="51" t="s">
        <v>157</v>
      </c>
      <c r="C26" s="40">
        <v>0</v>
      </c>
      <c r="D26" s="40">
        <v>0</v>
      </c>
      <c r="E26" s="40">
        <v>0</v>
      </c>
      <c r="F26" s="40" t="s">
        <v>121</v>
      </c>
      <c r="G26" s="40">
        <v>0</v>
      </c>
      <c r="H26" s="40">
        <v>0.17</v>
      </c>
      <c r="I26" s="40">
        <v>0</v>
      </c>
      <c r="J26" s="40">
        <v>0</v>
      </c>
      <c r="K26" s="40" t="s">
        <v>121</v>
      </c>
      <c r="L26" s="40">
        <v>0.03</v>
      </c>
      <c r="M26" s="70">
        <f t="shared" si="1"/>
        <v>0.2</v>
      </c>
    </row>
    <row r="27" spans="1:13">
      <c r="A27" s="51" t="s">
        <v>165</v>
      </c>
      <c r="B27" s="51" t="s">
        <v>159</v>
      </c>
      <c r="C27" s="40">
        <v>0</v>
      </c>
      <c r="D27" s="40">
        <v>0.5</v>
      </c>
      <c r="E27" s="40">
        <v>0</v>
      </c>
      <c r="F27" s="40" t="s">
        <v>121</v>
      </c>
      <c r="G27" s="40">
        <v>0</v>
      </c>
      <c r="H27" s="40">
        <v>0.08</v>
      </c>
      <c r="I27" s="40">
        <v>0</v>
      </c>
      <c r="J27" s="40">
        <v>0</v>
      </c>
      <c r="K27" s="40" t="s">
        <v>121</v>
      </c>
      <c r="L27" s="40">
        <v>0.01</v>
      </c>
      <c r="M27" s="70">
        <f t="shared" si="1"/>
        <v>0.59</v>
      </c>
    </row>
    <row r="28" spans="1:13">
      <c r="A28" s="51" t="s">
        <v>165</v>
      </c>
      <c r="B28" s="51" t="s">
        <v>166</v>
      </c>
      <c r="C28" s="40">
        <v>0</v>
      </c>
      <c r="D28" s="40">
        <v>0</v>
      </c>
      <c r="E28" s="40">
        <v>0</v>
      </c>
      <c r="F28" s="40" t="s">
        <v>121</v>
      </c>
      <c r="G28" s="40">
        <v>0</v>
      </c>
      <c r="H28" s="40">
        <v>0</v>
      </c>
      <c r="I28" s="40">
        <v>0</v>
      </c>
      <c r="J28" s="40">
        <v>0</v>
      </c>
      <c r="K28" s="40" t="s">
        <v>121</v>
      </c>
      <c r="L28" s="40">
        <v>0</v>
      </c>
      <c r="M28" s="70">
        <f t="shared" si="1"/>
        <v>0</v>
      </c>
    </row>
    <row r="29" spans="1:13">
      <c r="A29" s="51" t="s">
        <v>165</v>
      </c>
      <c r="B29" s="51" t="s">
        <v>158</v>
      </c>
      <c r="C29" s="40">
        <v>0.67</v>
      </c>
      <c r="D29" s="40">
        <v>0.5</v>
      </c>
      <c r="E29" s="40">
        <v>0</v>
      </c>
      <c r="F29" s="40" t="s">
        <v>121</v>
      </c>
      <c r="G29" s="40">
        <v>0</v>
      </c>
      <c r="H29" s="40">
        <v>0.33</v>
      </c>
      <c r="I29" s="40">
        <v>0</v>
      </c>
      <c r="J29" s="40">
        <v>0</v>
      </c>
      <c r="K29" s="40" t="s">
        <v>121</v>
      </c>
      <c r="L29" s="40">
        <v>0</v>
      </c>
      <c r="M29" s="70">
        <f t="shared" si="1"/>
        <v>1.5</v>
      </c>
    </row>
    <row r="30" spans="1:13">
      <c r="A30" s="51" t="s">
        <v>167</v>
      </c>
      <c r="B30" s="51" t="s">
        <v>168</v>
      </c>
      <c r="C30" s="40">
        <v>0</v>
      </c>
      <c r="D30" s="40">
        <v>0</v>
      </c>
      <c r="E30" s="40">
        <v>0.67</v>
      </c>
      <c r="F30" s="40">
        <v>0</v>
      </c>
      <c r="G30" s="40">
        <v>1</v>
      </c>
      <c r="H30" s="40">
        <v>0</v>
      </c>
      <c r="I30" s="40">
        <v>1</v>
      </c>
      <c r="J30" s="40">
        <v>0</v>
      </c>
      <c r="K30" s="40">
        <v>0.67</v>
      </c>
      <c r="L30" s="40">
        <v>1</v>
      </c>
      <c r="M30" s="70">
        <f t="shared" ref="M30:M37" si="2">SUM(C30:L30)</f>
        <v>4.34</v>
      </c>
    </row>
    <row r="31" spans="1:13">
      <c r="A31" s="51" t="s">
        <v>167</v>
      </c>
      <c r="B31" s="51" t="s">
        <v>169</v>
      </c>
      <c r="C31" s="40">
        <v>0</v>
      </c>
      <c r="D31" s="40">
        <v>0</v>
      </c>
      <c r="E31" s="40">
        <v>0</v>
      </c>
      <c r="F31" s="40">
        <v>0</v>
      </c>
      <c r="G31" s="40">
        <v>1</v>
      </c>
      <c r="H31" s="40">
        <v>1</v>
      </c>
      <c r="I31" s="40">
        <v>1</v>
      </c>
      <c r="J31" s="40">
        <v>0</v>
      </c>
      <c r="K31" s="40">
        <v>0</v>
      </c>
      <c r="L31" s="40">
        <v>1</v>
      </c>
      <c r="M31" s="70">
        <f t="shared" si="2"/>
        <v>4</v>
      </c>
    </row>
    <row r="32" spans="1:13">
      <c r="A32" s="51" t="s">
        <v>167</v>
      </c>
      <c r="B32" s="51" t="s">
        <v>170</v>
      </c>
      <c r="C32" s="40">
        <v>0</v>
      </c>
      <c r="D32" s="40">
        <v>1</v>
      </c>
      <c r="E32" s="40">
        <v>1</v>
      </c>
      <c r="F32" s="40">
        <v>0</v>
      </c>
      <c r="G32" s="40">
        <v>0.67</v>
      </c>
      <c r="H32" s="40">
        <v>0.33</v>
      </c>
      <c r="I32" s="40">
        <v>0.67</v>
      </c>
      <c r="J32" s="40">
        <v>0</v>
      </c>
      <c r="K32" s="40">
        <v>0</v>
      </c>
      <c r="L32" s="40">
        <v>0.67</v>
      </c>
      <c r="M32" s="70">
        <f t="shared" si="2"/>
        <v>4.34</v>
      </c>
    </row>
    <row r="33" spans="1:13">
      <c r="A33" s="51" t="s">
        <v>167</v>
      </c>
      <c r="B33" s="51" t="s">
        <v>171</v>
      </c>
      <c r="C33" s="40">
        <v>0</v>
      </c>
      <c r="D33" s="40">
        <v>1</v>
      </c>
      <c r="E33" s="40">
        <v>1</v>
      </c>
      <c r="F33" s="40">
        <v>0</v>
      </c>
      <c r="G33" s="40">
        <v>1</v>
      </c>
      <c r="H33" s="40">
        <v>1</v>
      </c>
      <c r="I33" s="40">
        <v>1</v>
      </c>
      <c r="J33" s="40">
        <v>0</v>
      </c>
      <c r="K33" s="40">
        <v>1</v>
      </c>
      <c r="L33" s="40">
        <v>1</v>
      </c>
      <c r="M33" s="70">
        <f t="shared" si="2"/>
        <v>7</v>
      </c>
    </row>
    <row r="34" spans="1:13">
      <c r="A34" s="51" t="s">
        <v>167</v>
      </c>
      <c r="B34" s="51" t="s">
        <v>162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0.33</v>
      </c>
      <c r="M34" s="70">
        <f t="shared" si="2"/>
        <v>0.33</v>
      </c>
    </row>
    <row r="35" spans="1:13">
      <c r="A35" s="51" t="s">
        <v>167</v>
      </c>
      <c r="B35" s="51" t="s">
        <v>172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0.67</v>
      </c>
      <c r="M35" s="70">
        <f t="shared" si="2"/>
        <v>0.67</v>
      </c>
    </row>
    <row r="36" spans="1:13">
      <c r="A36" s="51" t="s">
        <v>167</v>
      </c>
      <c r="B36" s="51" t="s">
        <v>173</v>
      </c>
      <c r="C36" s="40">
        <v>0</v>
      </c>
      <c r="D36" s="40">
        <v>0.5</v>
      </c>
      <c r="E36" s="40">
        <v>1</v>
      </c>
      <c r="F36" s="40">
        <v>0</v>
      </c>
      <c r="G36" s="40">
        <v>0</v>
      </c>
      <c r="H36" s="40">
        <v>1</v>
      </c>
      <c r="I36" s="40">
        <v>1</v>
      </c>
      <c r="J36" s="40">
        <v>0</v>
      </c>
      <c r="K36" s="40">
        <v>0</v>
      </c>
      <c r="L36" s="40">
        <v>0.67</v>
      </c>
      <c r="M36" s="70">
        <f t="shared" si="2"/>
        <v>4.17</v>
      </c>
    </row>
    <row r="37" spans="1:13">
      <c r="A37" s="120" t="s">
        <v>2</v>
      </c>
      <c r="B37" s="130"/>
      <c r="C37" s="78">
        <f t="shared" ref="C37:E37" si="3">((SUM(C2:C18)/17)+(SUM(C19:C29)/11)+(SUM(C30:C36)/7))/3</f>
        <v>0.33631016042780754</v>
      </c>
      <c r="D37" s="78">
        <f t="shared" si="3"/>
        <v>0.407746371275783</v>
      </c>
      <c r="E37" s="78">
        <f t="shared" si="3"/>
        <v>0.42681181563534504</v>
      </c>
      <c r="F37" s="78">
        <f>((SUM(F2:F18)/17)+(SUM(F30:F36)/7))/2</f>
        <v>0.30882352941176472</v>
      </c>
      <c r="G37" s="78">
        <f t="shared" ref="G37:J37" si="4">((SUM(G2:G18)/17)+(SUM(G19:G29)/11)+(SUM(G30:G36)/7))/3</f>
        <v>0.4256531703590527</v>
      </c>
      <c r="H37" s="78">
        <f t="shared" si="4"/>
        <v>0.45409727527374583</v>
      </c>
      <c r="I37" s="78">
        <f t="shared" si="4"/>
        <v>0.41077667430608605</v>
      </c>
      <c r="J37" s="78">
        <f t="shared" si="4"/>
        <v>0.12254901960784315</v>
      </c>
      <c r="K37" s="78">
        <f>((SUM(K2:K18)/17)+(SUM(K30:K36)/7))/2</f>
        <v>0.49428571428571427</v>
      </c>
      <c r="L37" s="78">
        <f>((SUM(L2:L18)/17)+(SUM(L19:L29)/11)+(SUM(L30:L36)/7))/3</f>
        <v>0.55480264833206006</v>
      </c>
      <c r="M37" s="79">
        <f t="shared" si="2"/>
        <v>3.9418563789152024</v>
      </c>
    </row>
    <row r="38" spans="1:13">
      <c r="A38" s="121"/>
      <c r="B38" s="13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76"/>
    </row>
    <row r="39" spans="1:13">
      <c r="A39" s="51"/>
      <c r="B39" s="51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13">
      <c r="A40" s="51"/>
      <c r="B40" s="51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3">
      <c r="A41" s="81"/>
      <c r="B41" s="81"/>
      <c r="C41" s="82" t="s">
        <v>13</v>
      </c>
      <c r="D41" s="82" t="s">
        <v>70</v>
      </c>
      <c r="E41" s="82" t="s">
        <v>71</v>
      </c>
      <c r="F41" s="82" t="s">
        <v>72</v>
      </c>
      <c r="G41" s="82" t="s">
        <v>73</v>
      </c>
      <c r="H41" s="82" t="s">
        <v>74</v>
      </c>
      <c r="I41" s="82" t="s">
        <v>75</v>
      </c>
      <c r="J41" s="82" t="s">
        <v>76</v>
      </c>
      <c r="K41" s="82" t="s">
        <v>77</v>
      </c>
      <c r="L41" s="82" t="s">
        <v>55</v>
      </c>
      <c r="M41" s="82"/>
    </row>
    <row r="42" spans="1:13">
      <c r="A42" s="51" t="s">
        <v>147</v>
      </c>
      <c r="B42" s="60" t="s">
        <v>103</v>
      </c>
      <c r="C42" s="40">
        <f t="shared" ref="C42:L42" si="5">SUM(C2:C18)</f>
        <v>12.5</v>
      </c>
      <c r="D42" s="40">
        <f t="shared" si="5"/>
        <v>9.5</v>
      </c>
      <c r="E42" s="40">
        <f t="shared" si="5"/>
        <v>11</v>
      </c>
      <c r="F42" s="56">
        <f t="shared" si="5"/>
        <v>10.5</v>
      </c>
      <c r="G42" s="40">
        <f t="shared" si="5"/>
        <v>11.25</v>
      </c>
      <c r="H42" s="40">
        <f t="shared" si="5"/>
        <v>10.25</v>
      </c>
      <c r="I42" s="40">
        <f t="shared" si="5"/>
        <v>9.5</v>
      </c>
      <c r="J42" s="56">
        <f t="shared" si="5"/>
        <v>6.25</v>
      </c>
      <c r="K42" s="40">
        <f t="shared" si="5"/>
        <v>12.75</v>
      </c>
      <c r="L42" s="40">
        <f t="shared" si="5"/>
        <v>13.75</v>
      </c>
      <c r="M42" s="40"/>
    </row>
    <row r="43" spans="1:13">
      <c r="A43" s="60"/>
      <c r="B43" s="60" t="s">
        <v>174</v>
      </c>
      <c r="C43" s="63">
        <f t="shared" ref="C43:E43" si="6">(C42/17)*33.33333</f>
        <v>24.509801470588233</v>
      </c>
      <c r="D43" s="63">
        <f t="shared" si="6"/>
        <v>18.627449117647057</v>
      </c>
      <c r="E43" s="63">
        <f t="shared" si="6"/>
        <v>21.568625294117645</v>
      </c>
      <c r="F43" s="64">
        <f>(F42/17)*50</f>
        <v>30.882352941176471</v>
      </c>
      <c r="G43" s="63">
        <f t="shared" ref="G43:J43" si="7">(G42/17)*33.33333</f>
        <v>22.058821323529408</v>
      </c>
      <c r="H43" s="63">
        <f t="shared" si="7"/>
        <v>20.098037205882349</v>
      </c>
      <c r="I43" s="63">
        <f t="shared" si="7"/>
        <v>18.627449117647057</v>
      </c>
      <c r="J43" s="64">
        <f t="shared" si="7"/>
        <v>12.254900735294116</v>
      </c>
      <c r="K43" s="63">
        <f>(K42/17)*50</f>
        <v>37.5</v>
      </c>
      <c r="L43" s="63">
        <f>(L42/17)*33.33333</f>
        <v>26.960781617647058</v>
      </c>
      <c r="M43" s="63"/>
    </row>
    <row r="44" spans="1:13">
      <c r="A44" s="51" t="s">
        <v>165</v>
      </c>
      <c r="B44" s="60" t="s">
        <v>103</v>
      </c>
      <c r="C44" s="40">
        <f t="shared" ref="C44:E44" si="8">SUM(C19:C29)</f>
        <v>3.0100000000000002</v>
      </c>
      <c r="D44" s="40">
        <f t="shared" si="8"/>
        <v>3.38</v>
      </c>
      <c r="E44" s="40">
        <f t="shared" si="8"/>
        <v>1.2000000000000002</v>
      </c>
      <c r="F44" s="83" t="s">
        <v>121</v>
      </c>
      <c r="G44" s="40">
        <f t="shared" ref="G44:J44" si="9">SUM(G19:G29)</f>
        <v>1</v>
      </c>
      <c r="H44" s="40">
        <f t="shared" si="9"/>
        <v>3.12</v>
      </c>
      <c r="I44" s="40">
        <f t="shared" si="9"/>
        <v>7.0000000000000007E-2</v>
      </c>
      <c r="J44" s="40">
        <f t="shared" si="9"/>
        <v>0</v>
      </c>
      <c r="K44" s="83" t="s">
        <v>121</v>
      </c>
      <c r="L44" s="40">
        <f>SUM(L19:L29)</f>
        <v>1.02</v>
      </c>
      <c r="M44" s="40"/>
    </row>
    <row r="45" spans="1:13">
      <c r="A45" s="51"/>
      <c r="B45" s="60" t="s">
        <v>174</v>
      </c>
      <c r="C45" s="63">
        <f t="shared" ref="C45:E45" si="10">(C44/11)*33.33333</f>
        <v>9.1212112090909088</v>
      </c>
      <c r="D45" s="63">
        <f t="shared" si="10"/>
        <v>10.242423218181816</v>
      </c>
      <c r="E45" s="63">
        <f t="shared" si="10"/>
        <v>3.636363272727273</v>
      </c>
      <c r="F45" s="84" t="s">
        <v>121</v>
      </c>
      <c r="G45" s="63">
        <f t="shared" ref="G45:J45" si="11">(G44/11)*33.33333</f>
        <v>3.0303027272727272</v>
      </c>
      <c r="H45" s="63">
        <f t="shared" si="11"/>
        <v>9.4545445090909084</v>
      </c>
      <c r="I45" s="63">
        <f t="shared" si="11"/>
        <v>0.2121211909090909</v>
      </c>
      <c r="J45" s="63">
        <f t="shared" si="11"/>
        <v>0</v>
      </c>
      <c r="K45" s="84" t="s">
        <v>121</v>
      </c>
      <c r="L45" s="63">
        <f>(L44/11)*33.33333</f>
        <v>3.0909087818181815</v>
      </c>
      <c r="M45" s="63"/>
    </row>
    <row r="46" spans="1:13">
      <c r="A46" s="51" t="s">
        <v>167</v>
      </c>
      <c r="B46" s="60" t="s">
        <v>103</v>
      </c>
      <c r="C46" s="40">
        <f t="shared" ref="C46:L46" si="12">SUM(C30:C36)</f>
        <v>0</v>
      </c>
      <c r="D46" s="40">
        <f t="shared" si="12"/>
        <v>2.5</v>
      </c>
      <c r="E46" s="40">
        <f t="shared" si="12"/>
        <v>3.67</v>
      </c>
      <c r="F46" s="40">
        <f t="shared" si="12"/>
        <v>0</v>
      </c>
      <c r="G46" s="40">
        <f t="shared" si="12"/>
        <v>3.67</v>
      </c>
      <c r="H46" s="40">
        <f t="shared" si="12"/>
        <v>3.33</v>
      </c>
      <c r="I46" s="40">
        <f t="shared" si="12"/>
        <v>4.67</v>
      </c>
      <c r="J46" s="40">
        <f t="shared" si="12"/>
        <v>0</v>
      </c>
      <c r="K46" s="40">
        <f t="shared" si="12"/>
        <v>1.67</v>
      </c>
      <c r="L46" s="40">
        <f t="shared" si="12"/>
        <v>5.34</v>
      </c>
      <c r="M46" s="40"/>
    </row>
    <row r="47" spans="1:13">
      <c r="A47" s="51"/>
      <c r="B47" s="60" t="s">
        <v>174</v>
      </c>
      <c r="C47" s="63">
        <f t="shared" ref="C47:E47" si="13">(C46/7)*33.33333</f>
        <v>0</v>
      </c>
      <c r="D47" s="63">
        <f t="shared" si="13"/>
        <v>11.904760714285713</v>
      </c>
      <c r="E47" s="63">
        <f t="shared" si="13"/>
        <v>17.476188728571426</v>
      </c>
      <c r="F47" s="63">
        <f>(F46/7)*50</f>
        <v>0</v>
      </c>
      <c r="G47" s="63">
        <f t="shared" ref="G47:J47" si="14">(G46/7)*33.33333</f>
        <v>17.476188728571426</v>
      </c>
      <c r="H47" s="63">
        <f t="shared" si="14"/>
        <v>15.857141271428569</v>
      </c>
      <c r="I47" s="63">
        <f t="shared" si="14"/>
        <v>22.238093014285713</v>
      </c>
      <c r="J47" s="63">
        <f t="shared" si="14"/>
        <v>0</v>
      </c>
      <c r="K47" s="63">
        <f>(K46/7)*50</f>
        <v>11.928571428571429</v>
      </c>
      <c r="L47" s="63">
        <f>(L46/7)*33.33333</f>
        <v>25.428568885714281</v>
      </c>
      <c r="M47" s="63"/>
    </row>
    <row r="48" spans="1:13">
      <c r="A48" s="51"/>
      <c r="B48" s="51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1:13">
      <c r="A49" s="51"/>
      <c r="B49" s="65"/>
      <c r="C49" s="85" t="s">
        <v>13</v>
      </c>
      <c r="D49" s="85" t="s">
        <v>70</v>
      </c>
      <c r="E49" s="85" t="s">
        <v>71</v>
      </c>
      <c r="F49" s="85" t="s">
        <v>72</v>
      </c>
      <c r="G49" s="85" t="s">
        <v>73</v>
      </c>
      <c r="H49" s="85" t="s">
        <v>74</v>
      </c>
      <c r="I49" s="85" t="s">
        <v>75</v>
      </c>
      <c r="J49" s="85" t="s">
        <v>76</v>
      </c>
      <c r="K49" s="85" t="s">
        <v>77</v>
      </c>
      <c r="L49" s="85" t="s">
        <v>55</v>
      </c>
      <c r="M49" s="85"/>
    </row>
    <row r="50" spans="1:13">
      <c r="A50" s="51"/>
      <c r="B50" s="65" t="s">
        <v>107</v>
      </c>
      <c r="C50" s="86">
        <f t="shared" ref="C50:L50" si="15">SUM(C43,C45,C47)</f>
        <v>33.631012679679145</v>
      </c>
      <c r="D50" s="86">
        <f t="shared" si="15"/>
        <v>40.774633050114588</v>
      </c>
      <c r="E50" s="86">
        <f t="shared" si="15"/>
        <v>42.681177295416347</v>
      </c>
      <c r="F50" s="64">
        <f t="shared" si="15"/>
        <v>30.882352941176471</v>
      </c>
      <c r="G50" s="86">
        <f t="shared" si="15"/>
        <v>42.565312779373556</v>
      </c>
      <c r="H50" s="86">
        <f t="shared" si="15"/>
        <v>45.409722986401825</v>
      </c>
      <c r="I50" s="86">
        <f t="shared" si="15"/>
        <v>41.077663322841858</v>
      </c>
      <c r="J50" s="64">
        <f t="shared" si="15"/>
        <v>12.254900735294116</v>
      </c>
      <c r="K50" s="86">
        <f t="shared" si="15"/>
        <v>49.428571428571431</v>
      </c>
      <c r="L50" s="86">
        <f t="shared" si="15"/>
        <v>55.480259285179521</v>
      </c>
      <c r="M50" s="87"/>
    </row>
    <row r="51" spans="1:13">
      <c r="A51" s="51"/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</row>
    <row r="52" spans="1:13">
      <c r="A52" s="51"/>
      <c r="B52" s="65" t="s">
        <v>108</v>
      </c>
      <c r="C52" s="77">
        <f>SUM(C50:K50)/9</f>
        <v>37.633927468763261</v>
      </c>
      <c r="D52" s="60"/>
      <c r="E52" s="40"/>
      <c r="F52" s="40"/>
      <c r="G52" s="40"/>
      <c r="H52" s="40"/>
      <c r="I52" s="40"/>
      <c r="J52" s="40"/>
      <c r="K52" s="40"/>
      <c r="L52" s="40"/>
      <c r="M52" s="40"/>
    </row>
    <row r="53" spans="1:13">
      <c r="A53" s="51"/>
      <c r="B53" s="90"/>
      <c r="C53" s="40"/>
      <c r="D53" s="60"/>
      <c r="E53" s="40"/>
      <c r="F53" s="40"/>
      <c r="G53" s="40"/>
      <c r="H53" s="40"/>
      <c r="I53" s="40"/>
      <c r="J53" s="40"/>
      <c r="K53" s="40"/>
      <c r="L53" s="40"/>
      <c r="M53" s="40"/>
    </row>
  </sheetData>
  <mergeCells count="2">
    <mergeCell ref="A37:B37"/>
    <mergeCell ref="A38:B38"/>
  </mergeCells>
  <conditionalFormatting sqref="M2:M37">
    <cfRule type="colorScale" priority="1">
      <colorScale>
        <cfvo type="min"/>
        <cfvo type="percentile" val="50"/>
        <cfvo type="max"/>
        <color rgb="FFCC0000"/>
        <color rgb="FFFFD666"/>
        <color rgb="FF6AA84F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M46"/>
  <sheetViews>
    <sheetView workbookViewId="0">
      <pane xSplit="2" ySplit="1" topLeftCell="C2" activePane="bottomRight" state="frozen"/>
      <selection pane="bottomRight" activeCell="C2" sqref="C2"/>
      <selection pane="bottomLeft" activeCell="A2" sqref="A2"/>
      <selection pane="topRight" activeCell="C1" sqref="C1"/>
    </sheetView>
  </sheetViews>
  <sheetFormatPr defaultColWidth="14.42578125" defaultRowHeight="15" customHeight="1"/>
  <cols>
    <col min="1" max="1" width="23.28515625" customWidth="1"/>
    <col min="2" max="2" width="57.42578125" customWidth="1"/>
  </cols>
  <sheetData>
    <row r="1" spans="1:13" ht="14.45">
      <c r="A1" s="91" t="s">
        <v>68</v>
      </c>
      <c r="B1" s="91" t="s">
        <v>69</v>
      </c>
      <c r="C1" s="37" t="s">
        <v>13</v>
      </c>
      <c r="D1" s="37" t="s">
        <v>70</v>
      </c>
      <c r="E1" s="37" t="s">
        <v>71</v>
      </c>
      <c r="F1" s="37" t="s">
        <v>72</v>
      </c>
      <c r="G1" s="37" t="s">
        <v>73</v>
      </c>
      <c r="H1" s="37" t="s">
        <v>74</v>
      </c>
      <c r="I1" s="37" t="s">
        <v>75</v>
      </c>
      <c r="J1" s="37" t="s">
        <v>76</v>
      </c>
      <c r="K1" s="37" t="s">
        <v>77</v>
      </c>
      <c r="L1" s="37" t="s">
        <v>55</v>
      </c>
      <c r="M1" s="38" t="s">
        <v>78</v>
      </c>
    </row>
    <row r="2" spans="1:13" ht="29.25" customHeight="1">
      <c r="A2" s="92" t="s">
        <v>175</v>
      </c>
      <c r="B2" s="92" t="s">
        <v>176</v>
      </c>
      <c r="C2" s="40">
        <v>0</v>
      </c>
      <c r="D2" s="40">
        <v>0</v>
      </c>
      <c r="E2" s="40">
        <v>0.5</v>
      </c>
      <c r="F2" s="40">
        <v>1</v>
      </c>
      <c r="G2" s="40">
        <v>0.5</v>
      </c>
      <c r="H2" s="40">
        <v>1</v>
      </c>
      <c r="I2" s="40">
        <v>0</v>
      </c>
      <c r="J2" s="40">
        <v>0</v>
      </c>
      <c r="K2" s="40">
        <v>0</v>
      </c>
      <c r="L2" s="40">
        <v>0.5</v>
      </c>
      <c r="M2" s="93">
        <f t="shared" ref="M2:M27" si="0">SUM(C2:L2)</f>
        <v>3.5</v>
      </c>
    </row>
    <row r="3" spans="1:13" ht="27" customHeight="1">
      <c r="A3" s="92" t="s">
        <v>175</v>
      </c>
      <c r="B3" s="92" t="s">
        <v>177</v>
      </c>
      <c r="C3" s="40">
        <v>0</v>
      </c>
      <c r="D3" s="40">
        <v>0</v>
      </c>
      <c r="E3" s="40">
        <v>0</v>
      </c>
      <c r="F3" s="40">
        <v>0</v>
      </c>
      <c r="G3" s="40">
        <v>0</v>
      </c>
      <c r="H3" s="40">
        <v>0</v>
      </c>
      <c r="I3" s="40">
        <v>0</v>
      </c>
      <c r="J3" s="40">
        <v>0</v>
      </c>
      <c r="K3" s="40">
        <v>0</v>
      </c>
      <c r="L3" s="40">
        <v>1</v>
      </c>
      <c r="M3" s="50">
        <f t="shared" si="0"/>
        <v>1</v>
      </c>
    </row>
    <row r="4" spans="1:13" ht="25.5" customHeight="1">
      <c r="A4" s="92" t="s">
        <v>175</v>
      </c>
      <c r="B4" s="92" t="s">
        <v>178</v>
      </c>
      <c r="C4" s="40">
        <v>0</v>
      </c>
      <c r="D4" s="40">
        <v>0</v>
      </c>
      <c r="E4" s="40">
        <v>0</v>
      </c>
      <c r="F4" s="40">
        <v>0.33</v>
      </c>
      <c r="G4" s="40">
        <v>0.33</v>
      </c>
      <c r="H4" s="40">
        <v>0</v>
      </c>
      <c r="I4" s="40">
        <v>0</v>
      </c>
      <c r="J4" s="40">
        <v>0</v>
      </c>
      <c r="K4" s="40">
        <v>0</v>
      </c>
      <c r="L4" s="40">
        <v>0.66</v>
      </c>
      <c r="M4" s="94">
        <f t="shared" si="0"/>
        <v>1.32</v>
      </c>
    </row>
    <row r="5" spans="1:13" ht="25.5" customHeight="1">
      <c r="A5" s="92" t="s">
        <v>179</v>
      </c>
      <c r="B5" s="92" t="s">
        <v>180</v>
      </c>
      <c r="C5" s="40">
        <v>0</v>
      </c>
      <c r="D5" s="40">
        <v>0</v>
      </c>
      <c r="E5" s="40">
        <v>0</v>
      </c>
      <c r="F5" s="40">
        <v>1</v>
      </c>
      <c r="G5" s="40">
        <v>1</v>
      </c>
      <c r="H5" s="40">
        <v>0.33</v>
      </c>
      <c r="I5" s="40">
        <v>0</v>
      </c>
      <c r="J5" s="40">
        <v>0</v>
      </c>
      <c r="K5" s="40">
        <v>0</v>
      </c>
      <c r="L5" s="40">
        <v>0.66</v>
      </c>
      <c r="M5" s="95">
        <f t="shared" si="0"/>
        <v>2.99</v>
      </c>
    </row>
    <row r="6" spans="1:13" ht="24.75" customHeight="1">
      <c r="A6" s="92" t="s">
        <v>179</v>
      </c>
      <c r="B6" s="92" t="s">
        <v>181</v>
      </c>
      <c r="C6" s="40">
        <v>0</v>
      </c>
      <c r="D6" s="40">
        <v>0</v>
      </c>
      <c r="E6" s="40">
        <v>0</v>
      </c>
      <c r="F6" s="40">
        <v>0.5</v>
      </c>
      <c r="G6" s="40">
        <v>0</v>
      </c>
      <c r="H6" s="40">
        <v>0.5</v>
      </c>
      <c r="I6" s="40">
        <v>0</v>
      </c>
      <c r="J6" s="40">
        <v>0</v>
      </c>
      <c r="K6" s="40">
        <v>0</v>
      </c>
      <c r="L6" s="40">
        <v>1</v>
      </c>
      <c r="M6" s="96">
        <f t="shared" si="0"/>
        <v>2</v>
      </c>
    </row>
    <row r="7" spans="1:13" ht="24.75" customHeight="1">
      <c r="A7" s="92" t="s">
        <v>179</v>
      </c>
      <c r="B7" s="92" t="s">
        <v>182</v>
      </c>
      <c r="C7" s="40">
        <v>0</v>
      </c>
      <c r="D7" s="40">
        <v>0</v>
      </c>
      <c r="E7" s="40">
        <v>0</v>
      </c>
      <c r="F7" s="40">
        <v>0.25</v>
      </c>
      <c r="G7" s="40">
        <v>0</v>
      </c>
      <c r="H7" s="40">
        <v>0.25</v>
      </c>
      <c r="I7" s="40">
        <v>0</v>
      </c>
      <c r="J7" s="40">
        <v>0</v>
      </c>
      <c r="K7" s="40">
        <v>0</v>
      </c>
      <c r="L7" s="40">
        <v>0</v>
      </c>
      <c r="M7" s="97">
        <f t="shared" si="0"/>
        <v>0.5</v>
      </c>
    </row>
    <row r="8" spans="1:13" ht="24" customHeight="1">
      <c r="A8" s="92" t="s">
        <v>179</v>
      </c>
      <c r="B8" s="92" t="s">
        <v>183</v>
      </c>
      <c r="C8" s="40">
        <v>0</v>
      </c>
      <c r="D8" s="40">
        <v>0</v>
      </c>
      <c r="E8" s="40">
        <v>0</v>
      </c>
      <c r="F8" s="40">
        <v>1</v>
      </c>
      <c r="G8" s="40">
        <v>1</v>
      </c>
      <c r="H8" s="40">
        <v>1</v>
      </c>
      <c r="I8" s="40">
        <v>0</v>
      </c>
      <c r="J8" s="40">
        <v>0</v>
      </c>
      <c r="K8" s="40">
        <v>0</v>
      </c>
      <c r="L8" s="40">
        <v>1</v>
      </c>
      <c r="M8" s="98">
        <f t="shared" si="0"/>
        <v>4</v>
      </c>
    </row>
    <row r="9" spans="1:13" ht="24" customHeight="1">
      <c r="A9" s="92" t="s">
        <v>179</v>
      </c>
      <c r="B9" s="92" t="s">
        <v>184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1</v>
      </c>
      <c r="I9" s="40">
        <v>0</v>
      </c>
      <c r="J9" s="40">
        <v>0</v>
      </c>
      <c r="K9" s="40">
        <v>0</v>
      </c>
      <c r="L9" s="40">
        <v>0</v>
      </c>
      <c r="M9" s="48">
        <f t="shared" si="0"/>
        <v>1</v>
      </c>
    </row>
    <row r="10" spans="1:13" ht="24" customHeight="1">
      <c r="A10" s="92" t="s">
        <v>179</v>
      </c>
      <c r="B10" s="92" t="s">
        <v>185</v>
      </c>
      <c r="C10" s="40">
        <v>0</v>
      </c>
      <c r="D10" s="40">
        <v>0</v>
      </c>
      <c r="E10" s="40">
        <v>0</v>
      </c>
      <c r="F10" s="40">
        <v>1</v>
      </c>
      <c r="G10" s="40">
        <v>0.75</v>
      </c>
      <c r="H10" s="40">
        <v>0.75</v>
      </c>
      <c r="I10" s="40">
        <v>0</v>
      </c>
      <c r="J10" s="40">
        <v>0</v>
      </c>
      <c r="K10" s="40">
        <v>0</v>
      </c>
      <c r="L10" s="40">
        <v>1</v>
      </c>
      <c r="M10" s="93">
        <f t="shared" si="0"/>
        <v>3.5</v>
      </c>
    </row>
    <row r="11" spans="1:13" ht="24" customHeight="1">
      <c r="A11" s="92" t="s">
        <v>186</v>
      </c>
      <c r="B11" s="92" t="s">
        <v>187</v>
      </c>
      <c r="C11" s="40">
        <v>0</v>
      </c>
      <c r="D11" s="40">
        <v>0</v>
      </c>
      <c r="E11" s="40">
        <v>0</v>
      </c>
      <c r="F11" s="40">
        <v>0.33</v>
      </c>
      <c r="G11" s="40">
        <v>0.33</v>
      </c>
      <c r="H11" s="40">
        <v>0.33</v>
      </c>
      <c r="I11" s="40">
        <v>0</v>
      </c>
      <c r="J11" s="40">
        <v>0</v>
      </c>
      <c r="K11" s="40">
        <v>0</v>
      </c>
      <c r="L11" s="40">
        <v>1</v>
      </c>
      <c r="M11" s="96">
        <f t="shared" si="0"/>
        <v>1.99</v>
      </c>
    </row>
    <row r="12" spans="1:13" ht="27" customHeight="1">
      <c r="A12" s="92" t="s">
        <v>186</v>
      </c>
      <c r="B12" s="92" t="s">
        <v>188</v>
      </c>
      <c r="C12" s="40">
        <v>0</v>
      </c>
      <c r="D12" s="40">
        <v>0</v>
      </c>
      <c r="E12" s="40">
        <v>0</v>
      </c>
      <c r="F12" s="40">
        <v>1</v>
      </c>
      <c r="G12" s="40">
        <v>1</v>
      </c>
      <c r="H12" s="40">
        <v>1</v>
      </c>
      <c r="I12" s="40">
        <v>0</v>
      </c>
      <c r="J12" s="40">
        <v>0</v>
      </c>
      <c r="K12" s="40">
        <v>0</v>
      </c>
      <c r="L12" s="40">
        <v>1</v>
      </c>
      <c r="M12" s="98">
        <f t="shared" si="0"/>
        <v>4</v>
      </c>
    </row>
    <row r="13" spans="1:13" ht="25.5" customHeight="1">
      <c r="A13" s="92" t="s">
        <v>186</v>
      </c>
      <c r="B13" s="92" t="s">
        <v>189</v>
      </c>
      <c r="C13" s="40">
        <v>0</v>
      </c>
      <c r="D13" s="40">
        <v>0</v>
      </c>
      <c r="E13" s="40">
        <v>0</v>
      </c>
      <c r="F13" s="40">
        <v>0.5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0.5</v>
      </c>
      <c r="M13" s="48">
        <f t="shared" si="0"/>
        <v>1</v>
      </c>
    </row>
    <row r="14" spans="1:13" ht="26.25" customHeight="1">
      <c r="A14" s="92" t="s">
        <v>186</v>
      </c>
      <c r="B14" s="92" t="s">
        <v>190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1</v>
      </c>
      <c r="M14" s="48">
        <f t="shared" si="0"/>
        <v>1</v>
      </c>
    </row>
    <row r="15" spans="1:13" ht="26.25" customHeight="1">
      <c r="A15" s="92" t="s">
        <v>186</v>
      </c>
      <c r="B15" s="92" t="s">
        <v>191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1</v>
      </c>
      <c r="M15" s="48">
        <f t="shared" si="0"/>
        <v>1</v>
      </c>
    </row>
    <row r="16" spans="1:13" ht="25.5" customHeight="1">
      <c r="A16" s="92" t="s">
        <v>186</v>
      </c>
      <c r="B16" s="92" t="s">
        <v>192</v>
      </c>
      <c r="C16" s="40">
        <v>0</v>
      </c>
      <c r="D16" s="40">
        <v>0</v>
      </c>
      <c r="E16" s="40">
        <v>0.5</v>
      </c>
      <c r="F16" s="40">
        <v>1</v>
      </c>
      <c r="G16" s="40">
        <v>0</v>
      </c>
      <c r="H16" s="40">
        <v>0</v>
      </c>
      <c r="I16" s="40">
        <v>0</v>
      </c>
      <c r="J16" s="40">
        <v>0</v>
      </c>
      <c r="K16" s="40">
        <v>1</v>
      </c>
      <c r="L16" s="40">
        <v>1</v>
      </c>
      <c r="M16" s="93">
        <f t="shared" si="0"/>
        <v>3.5</v>
      </c>
    </row>
    <row r="17" spans="1:13" ht="24.75" customHeight="1">
      <c r="A17" s="92" t="s">
        <v>186</v>
      </c>
      <c r="B17" s="92" t="s">
        <v>193</v>
      </c>
      <c r="C17" s="40">
        <v>1</v>
      </c>
      <c r="D17" s="40">
        <v>1</v>
      </c>
      <c r="E17" s="40">
        <v>0</v>
      </c>
      <c r="F17" s="40">
        <v>1</v>
      </c>
      <c r="G17" s="40">
        <v>1</v>
      </c>
      <c r="H17" s="40">
        <v>1</v>
      </c>
      <c r="I17" s="40">
        <v>1</v>
      </c>
      <c r="J17" s="40">
        <v>0</v>
      </c>
      <c r="K17" s="40">
        <v>1</v>
      </c>
      <c r="L17" s="40">
        <v>1</v>
      </c>
      <c r="M17" s="44">
        <f t="shared" si="0"/>
        <v>8</v>
      </c>
    </row>
    <row r="18" spans="1:13" ht="25.5" customHeight="1">
      <c r="A18" s="92" t="s">
        <v>194</v>
      </c>
      <c r="B18" s="92" t="s">
        <v>195</v>
      </c>
      <c r="C18" s="40">
        <v>0</v>
      </c>
      <c r="D18" s="40">
        <v>0</v>
      </c>
      <c r="E18" s="40">
        <v>1</v>
      </c>
      <c r="F18" s="40">
        <v>0</v>
      </c>
      <c r="G18" s="40">
        <v>1</v>
      </c>
      <c r="H18" s="40">
        <v>0</v>
      </c>
      <c r="I18" s="40">
        <v>0</v>
      </c>
      <c r="J18" s="40">
        <v>0</v>
      </c>
      <c r="K18" s="40">
        <v>0</v>
      </c>
      <c r="L18" s="40">
        <v>1</v>
      </c>
      <c r="M18" s="95">
        <f t="shared" si="0"/>
        <v>3</v>
      </c>
    </row>
    <row r="19" spans="1:13" ht="40.9">
      <c r="A19" s="92" t="s">
        <v>194</v>
      </c>
      <c r="B19" s="92" t="s">
        <v>196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0.5</v>
      </c>
      <c r="M19" s="97">
        <f t="shared" si="0"/>
        <v>0.5</v>
      </c>
    </row>
    <row r="20" spans="1:13" ht="30.6">
      <c r="A20" s="92" t="s">
        <v>197</v>
      </c>
      <c r="B20" s="92" t="s">
        <v>198</v>
      </c>
      <c r="C20" s="40">
        <v>0</v>
      </c>
      <c r="D20" s="40">
        <v>1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50">
        <f t="shared" si="0"/>
        <v>1</v>
      </c>
    </row>
    <row r="21" spans="1:13" ht="30.6">
      <c r="A21" s="92" t="s">
        <v>197</v>
      </c>
      <c r="B21" s="92" t="s">
        <v>199</v>
      </c>
      <c r="C21" s="40">
        <v>0</v>
      </c>
      <c r="D21" s="40">
        <v>1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8">
        <f t="shared" si="0"/>
        <v>1</v>
      </c>
    </row>
    <row r="22" spans="1:13" ht="39.75" customHeight="1">
      <c r="A22" s="92" t="s">
        <v>197</v>
      </c>
      <c r="B22" s="92" t="s">
        <v>200</v>
      </c>
      <c r="C22" s="40">
        <v>0</v>
      </c>
      <c r="D22" s="40">
        <v>1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 t="s">
        <v>121</v>
      </c>
      <c r="M22" s="50">
        <f t="shared" si="0"/>
        <v>1</v>
      </c>
    </row>
    <row r="23" spans="1:13" ht="20.45">
      <c r="A23" s="92" t="s">
        <v>197</v>
      </c>
      <c r="B23" s="92" t="s">
        <v>201</v>
      </c>
      <c r="C23" s="40">
        <v>0</v>
      </c>
      <c r="D23" s="40">
        <v>0</v>
      </c>
      <c r="E23" s="40">
        <v>0</v>
      </c>
      <c r="F23" s="40">
        <v>0</v>
      </c>
      <c r="G23" s="40">
        <v>1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8">
        <f t="shared" si="0"/>
        <v>1</v>
      </c>
    </row>
    <row r="24" spans="1:13" ht="20.45">
      <c r="A24" s="92" t="s">
        <v>197</v>
      </c>
      <c r="B24" s="92" t="s">
        <v>202</v>
      </c>
      <c r="C24" s="40">
        <v>0</v>
      </c>
      <c r="D24" s="40">
        <v>0</v>
      </c>
      <c r="E24" s="40">
        <v>0</v>
      </c>
      <c r="F24" s="40">
        <v>0</v>
      </c>
      <c r="G24" s="40">
        <v>1</v>
      </c>
      <c r="H24" s="40">
        <v>0</v>
      </c>
      <c r="I24" s="40">
        <v>0</v>
      </c>
      <c r="J24" s="40">
        <v>0</v>
      </c>
      <c r="K24" s="40">
        <v>0</v>
      </c>
      <c r="L24" s="40" t="s">
        <v>121</v>
      </c>
      <c r="M24" s="99">
        <f t="shared" si="0"/>
        <v>1</v>
      </c>
    </row>
    <row r="25" spans="1:13" ht="20.45">
      <c r="A25" s="92" t="s">
        <v>197</v>
      </c>
      <c r="B25" s="92" t="s">
        <v>203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0.66</v>
      </c>
      <c r="M25" s="100">
        <f t="shared" si="0"/>
        <v>0.66</v>
      </c>
    </row>
    <row r="26" spans="1:13" ht="20.45">
      <c r="A26" s="92" t="s">
        <v>197</v>
      </c>
      <c r="B26" s="92" t="s">
        <v>204</v>
      </c>
      <c r="C26" s="40">
        <v>0</v>
      </c>
      <c r="D26" s="40">
        <v>0</v>
      </c>
      <c r="E26" s="40">
        <v>0</v>
      </c>
      <c r="F26" s="40">
        <v>0</v>
      </c>
      <c r="G26" s="56">
        <v>0</v>
      </c>
      <c r="H26" s="40">
        <v>0.33</v>
      </c>
      <c r="I26" s="40">
        <v>0</v>
      </c>
      <c r="J26" s="40">
        <v>0</v>
      </c>
      <c r="K26" s="40">
        <v>0</v>
      </c>
      <c r="L26" s="40">
        <v>0</v>
      </c>
      <c r="M26" s="48">
        <f t="shared" si="0"/>
        <v>0.33</v>
      </c>
    </row>
    <row r="27" spans="1:13" ht="42.75" customHeight="1">
      <c r="A27" s="92" t="s">
        <v>197</v>
      </c>
      <c r="B27" s="92" t="s">
        <v>205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0.33</v>
      </c>
      <c r="I27" s="40">
        <v>1</v>
      </c>
      <c r="J27" s="40">
        <v>0.33</v>
      </c>
      <c r="K27" s="40">
        <v>0</v>
      </c>
      <c r="L27" s="41" t="s">
        <v>121</v>
      </c>
      <c r="M27" s="101">
        <f t="shared" si="0"/>
        <v>1.6600000000000001</v>
      </c>
    </row>
    <row r="28" spans="1:13" ht="14.45">
      <c r="A28" s="122" t="s">
        <v>2</v>
      </c>
      <c r="B28" s="130"/>
      <c r="C28" s="59">
        <f t="shared" ref="C28:L28" si="1">SUM(C2:C27)</f>
        <v>1</v>
      </c>
      <c r="D28" s="59">
        <f t="shared" si="1"/>
        <v>4</v>
      </c>
      <c r="E28" s="59">
        <f t="shared" si="1"/>
        <v>2</v>
      </c>
      <c r="F28" s="59">
        <f t="shared" si="1"/>
        <v>8.91</v>
      </c>
      <c r="G28" s="59">
        <f t="shared" si="1"/>
        <v>8.91</v>
      </c>
      <c r="H28" s="59">
        <f t="shared" si="1"/>
        <v>7.82</v>
      </c>
      <c r="I28" s="59">
        <f t="shared" si="1"/>
        <v>2</v>
      </c>
      <c r="J28" s="59">
        <f t="shared" si="1"/>
        <v>0.33</v>
      </c>
      <c r="K28" s="59">
        <f t="shared" si="1"/>
        <v>2</v>
      </c>
      <c r="L28" s="59">
        <f t="shared" si="1"/>
        <v>14.48</v>
      </c>
      <c r="M28" s="60"/>
    </row>
    <row r="29" spans="1:13" ht="14.45">
      <c r="A29" s="59"/>
      <c r="B29" s="4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</row>
    <row r="30" spans="1:13" ht="14.45">
      <c r="A30" s="59"/>
      <c r="B30" s="40"/>
      <c r="C30" s="66" t="s">
        <v>13</v>
      </c>
      <c r="D30" s="66" t="s">
        <v>70</v>
      </c>
      <c r="E30" s="66" t="s">
        <v>71</v>
      </c>
      <c r="F30" s="66" t="s">
        <v>72</v>
      </c>
      <c r="G30" s="66" t="s">
        <v>73</v>
      </c>
      <c r="H30" s="66" t="s">
        <v>74</v>
      </c>
      <c r="I30" s="66" t="s">
        <v>75</v>
      </c>
      <c r="J30" s="66" t="s">
        <v>76</v>
      </c>
      <c r="K30" s="66" t="s">
        <v>77</v>
      </c>
      <c r="L30" s="66" t="s">
        <v>55</v>
      </c>
      <c r="M30" s="60"/>
    </row>
    <row r="31" spans="1:13" ht="14.45">
      <c r="A31" s="59">
        <v>1</v>
      </c>
      <c r="B31" s="88" t="s">
        <v>103</v>
      </c>
      <c r="C31" s="102">
        <f t="shared" ref="C31:L31" si="2">SUM(C2:C4)</f>
        <v>0</v>
      </c>
      <c r="D31" s="102">
        <f t="shared" si="2"/>
        <v>0</v>
      </c>
      <c r="E31" s="102">
        <f t="shared" si="2"/>
        <v>0.5</v>
      </c>
      <c r="F31" s="102">
        <f t="shared" si="2"/>
        <v>1.33</v>
      </c>
      <c r="G31" s="102">
        <f t="shared" si="2"/>
        <v>0.83000000000000007</v>
      </c>
      <c r="H31" s="102">
        <f t="shared" si="2"/>
        <v>1</v>
      </c>
      <c r="I31" s="102">
        <f t="shared" si="2"/>
        <v>0</v>
      </c>
      <c r="J31" s="102">
        <f t="shared" si="2"/>
        <v>0</v>
      </c>
      <c r="K31" s="102">
        <f t="shared" si="2"/>
        <v>0</v>
      </c>
      <c r="L31" s="102">
        <f t="shared" si="2"/>
        <v>2.16</v>
      </c>
      <c r="M31" s="60"/>
    </row>
    <row r="32" spans="1:13" ht="14.45">
      <c r="A32" s="59"/>
      <c r="B32" s="88" t="s">
        <v>206</v>
      </c>
      <c r="C32" s="102">
        <f t="shared" ref="C32:L32" si="3">(C31/3)*20</f>
        <v>0</v>
      </c>
      <c r="D32" s="102">
        <f t="shared" si="3"/>
        <v>0</v>
      </c>
      <c r="E32" s="103">
        <f t="shared" si="3"/>
        <v>3.333333333333333</v>
      </c>
      <c r="F32" s="103">
        <f t="shared" si="3"/>
        <v>8.8666666666666671</v>
      </c>
      <c r="G32" s="103">
        <f t="shared" si="3"/>
        <v>5.5333333333333332</v>
      </c>
      <c r="H32" s="103">
        <f t="shared" si="3"/>
        <v>6.6666666666666661</v>
      </c>
      <c r="I32" s="102">
        <f t="shared" si="3"/>
        <v>0</v>
      </c>
      <c r="J32" s="102">
        <f t="shared" si="3"/>
        <v>0</v>
      </c>
      <c r="K32" s="102">
        <f t="shared" si="3"/>
        <v>0</v>
      </c>
      <c r="L32" s="103">
        <f t="shared" si="3"/>
        <v>14.400000000000002</v>
      </c>
      <c r="M32" s="60"/>
    </row>
    <row r="33" spans="1:13" ht="14.45">
      <c r="A33" s="59">
        <v>2</v>
      </c>
      <c r="B33" s="88" t="s">
        <v>103</v>
      </c>
      <c r="C33" s="40">
        <f t="shared" ref="C33:L33" si="4">SUM(C5:C10)</f>
        <v>0</v>
      </c>
      <c r="D33" s="40">
        <f t="shared" si="4"/>
        <v>0</v>
      </c>
      <c r="E33" s="40">
        <f t="shared" si="4"/>
        <v>0</v>
      </c>
      <c r="F33" s="40">
        <f t="shared" si="4"/>
        <v>3.75</v>
      </c>
      <c r="G33" s="40">
        <f t="shared" si="4"/>
        <v>2.75</v>
      </c>
      <c r="H33" s="40">
        <f t="shared" si="4"/>
        <v>3.83</v>
      </c>
      <c r="I33" s="40">
        <f t="shared" si="4"/>
        <v>0</v>
      </c>
      <c r="J33" s="40">
        <f t="shared" si="4"/>
        <v>0</v>
      </c>
      <c r="K33" s="40">
        <f t="shared" si="4"/>
        <v>0</v>
      </c>
      <c r="L33" s="40">
        <f t="shared" si="4"/>
        <v>3.66</v>
      </c>
      <c r="M33" s="60"/>
    </row>
    <row r="34" spans="1:13" ht="14.45">
      <c r="A34" s="59"/>
      <c r="B34" s="88" t="s">
        <v>206</v>
      </c>
      <c r="C34" s="40">
        <f t="shared" ref="C34:L34" si="5">(C33/6)*20</f>
        <v>0</v>
      </c>
      <c r="D34" s="40">
        <f t="shared" si="5"/>
        <v>0</v>
      </c>
      <c r="E34" s="40">
        <f t="shared" si="5"/>
        <v>0</v>
      </c>
      <c r="F34" s="63">
        <f t="shared" si="5"/>
        <v>12.5</v>
      </c>
      <c r="G34" s="63">
        <f t="shared" si="5"/>
        <v>9.1666666666666661</v>
      </c>
      <c r="H34" s="104">
        <f t="shared" si="5"/>
        <v>12.766666666666666</v>
      </c>
      <c r="I34" s="40">
        <f t="shared" si="5"/>
        <v>0</v>
      </c>
      <c r="J34" s="40">
        <f t="shared" si="5"/>
        <v>0</v>
      </c>
      <c r="K34" s="40">
        <f t="shared" si="5"/>
        <v>0</v>
      </c>
      <c r="L34" s="63">
        <f t="shared" si="5"/>
        <v>12.2</v>
      </c>
      <c r="M34" s="60"/>
    </row>
    <row r="35" spans="1:13" ht="14.45">
      <c r="A35" s="59">
        <v>3</v>
      </c>
      <c r="B35" s="88" t="s">
        <v>103</v>
      </c>
      <c r="C35" s="40">
        <f t="shared" ref="C35:L35" si="6">SUM(C11:C17)</f>
        <v>1</v>
      </c>
      <c r="D35" s="40">
        <f t="shared" si="6"/>
        <v>1</v>
      </c>
      <c r="E35" s="40">
        <f t="shared" si="6"/>
        <v>0.5</v>
      </c>
      <c r="F35" s="40">
        <f t="shared" si="6"/>
        <v>3.83</v>
      </c>
      <c r="G35" s="40">
        <f t="shared" si="6"/>
        <v>2.33</v>
      </c>
      <c r="H35" s="40">
        <f t="shared" si="6"/>
        <v>2.33</v>
      </c>
      <c r="I35" s="40">
        <f t="shared" si="6"/>
        <v>1</v>
      </c>
      <c r="J35" s="40">
        <f t="shared" si="6"/>
        <v>0</v>
      </c>
      <c r="K35" s="40">
        <f t="shared" si="6"/>
        <v>2</v>
      </c>
      <c r="L35" s="40">
        <f t="shared" si="6"/>
        <v>6.5</v>
      </c>
      <c r="M35" s="60"/>
    </row>
    <row r="36" spans="1:13" ht="14.45">
      <c r="A36" s="59"/>
      <c r="B36" s="88" t="s">
        <v>206</v>
      </c>
      <c r="C36" s="63">
        <f t="shared" ref="C36:L36" si="7">(C35/7)*20</f>
        <v>2.8571428571428568</v>
      </c>
      <c r="D36" s="104">
        <f t="shared" si="7"/>
        <v>2.8571428571428568</v>
      </c>
      <c r="E36" s="104">
        <f t="shared" si="7"/>
        <v>1.4285714285714284</v>
      </c>
      <c r="F36" s="63">
        <f t="shared" si="7"/>
        <v>10.942857142857143</v>
      </c>
      <c r="G36" s="63">
        <f t="shared" si="7"/>
        <v>6.6571428571428566</v>
      </c>
      <c r="H36" s="63">
        <f t="shared" si="7"/>
        <v>6.6571428571428566</v>
      </c>
      <c r="I36" s="63">
        <f t="shared" si="7"/>
        <v>2.8571428571428568</v>
      </c>
      <c r="J36" s="40">
        <f t="shared" si="7"/>
        <v>0</v>
      </c>
      <c r="K36" s="104">
        <f t="shared" si="7"/>
        <v>5.7142857142857135</v>
      </c>
      <c r="L36" s="104">
        <f t="shared" si="7"/>
        <v>18.571428571428573</v>
      </c>
      <c r="M36" s="60"/>
    </row>
    <row r="37" spans="1:13" ht="14.45">
      <c r="A37" s="59">
        <v>4</v>
      </c>
      <c r="B37" s="88" t="s">
        <v>103</v>
      </c>
      <c r="C37" s="40">
        <f t="shared" ref="C37:L37" si="8">SUM(C18:C19)</f>
        <v>0</v>
      </c>
      <c r="D37" s="40">
        <f t="shared" si="8"/>
        <v>0</v>
      </c>
      <c r="E37" s="40">
        <f t="shared" si="8"/>
        <v>1</v>
      </c>
      <c r="F37" s="40">
        <f t="shared" si="8"/>
        <v>0</v>
      </c>
      <c r="G37" s="40">
        <f t="shared" si="8"/>
        <v>1</v>
      </c>
      <c r="H37" s="40">
        <f t="shared" si="8"/>
        <v>0</v>
      </c>
      <c r="I37" s="40">
        <f t="shared" si="8"/>
        <v>0</v>
      </c>
      <c r="J37" s="40">
        <f t="shared" si="8"/>
        <v>0</v>
      </c>
      <c r="K37" s="40">
        <f t="shared" si="8"/>
        <v>0</v>
      </c>
      <c r="L37" s="40">
        <f t="shared" si="8"/>
        <v>1.5</v>
      </c>
      <c r="M37" s="60"/>
    </row>
    <row r="38" spans="1:13" ht="14.45">
      <c r="A38" s="59"/>
      <c r="B38" s="88" t="s">
        <v>206</v>
      </c>
      <c r="C38" s="40">
        <f t="shared" ref="C38:L38" si="9">(C37/2)*20</f>
        <v>0</v>
      </c>
      <c r="D38" s="40">
        <f t="shared" si="9"/>
        <v>0</v>
      </c>
      <c r="E38" s="40">
        <f t="shared" si="9"/>
        <v>10</v>
      </c>
      <c r="F38" s="40">
        <f t="shared" si="9"/>
        <v>0</v>
      </c>
      <c r="G38" s="40">
        <f t="shared" si="9"/>
        <v>10</v>
      </c>
      <c r="H38" s="40">
        <f t="shared" si="9"/>
        <v>0</v>
      </c>
      <c r="I38" s="40">
        <f t="shared" si="9"/>
        <v>0</v>
      </c>
      <c r="J38" s="40">
        <f t="shared" si="9"/>
        <v>0</v>
      </c>
      <c r="K38" s="40">
        <f t="shared" si="9"/>
        <v>0</v>
      </c>
      <c r="L38" s="40">
        <f t="shared" si="9"/>
        <v>15</v>
      </c>
      <c r="M38" s="60"/>
    </row>
    <row r="39" spans="1:13" ht="14.45">
      <c r="A39" s="59">
        <v>5</v>
      </c>
      <c r="B39" s="88" t="s">
        <v>103</v>
      </c>
      <c r="C39" s="40">
        <f>SUM(C20:C27)</f>
        <v>0</v>
      </c>
      <c r="D39" s="40">
        <f t="shared" ref="D39:K39" si="10">SUM(D19:D27)</f>
        <v>3</v>
      </c>
      <c r="E39" s="40">
        <f t="shared" si="10"/>
        <v>0</v>
      </c>
      <c r="F39" s="40">
        <f t="shared" si="10"/>
        <v>0</v>
      </c>
      <c r="G39" s="56">
        <f t="shared" si="10"/>
        <v>2</v>
      </c>
      <c r="H39" s="40">
        <f t="shared" si="10"/>
        <v>0.66</v>
      </c>
      <c r="I39" s="40">
        <f t="shared" si="10"/>
        <v>1</v>
      </c>
      <c r="J39" s="40">
        <f t="shared" si="10"/>
        <v>0.33</v>
      </c>
      <c r="K39" s="40">
        <f t="shared" si="10"/>
        <v>0</v>
      </c>
      <c r="L39" s="40">
        <f>SUM(L20:L27)</f>
        <v>0.66</v>
      </c>
      <c r="M39" s="105"/>
    </row>
    <row r="40" spans="1:13" ht="14.45">
      <c r="A40" s="59"/>
      <c r="B40" s="88" t="s">
        <v>206</v>
      </c>
      <c r="C40" s="63">
        <f t="shared" ref="C40:K40" si="11">(C39/8)*20</f>
        <v>0</v>
      </c>
      <c r="D40" s="63">
        <f t="shared" si="11"/>
        <v>7.5</v>
      </c>
      <c r="E40" s="63">
        <f t="shared" si="11"/>
        <v>0</v>
      </c>
      <c r="F40" s="63">
        <f t="shared" si="11"/>
        <v>0</v>
      </c>
      <c r="G40" s="64">
        <f t="shared" si="11"/>
        <v>5</v>
      </c>
      <c r="H40" s="63">
        <f t="shared" si="11"/>
        <v>1.6500000000000001</v>
      </c>
      <c r="I40" s="63">
        <f t="shared" si="11"/>
        <v>2.5</v>
      </c>
      <c r="J40" s="63">
        <f t="shared" si="11"/>
        <v>0.82500000000000007</v>
      </c>
      <c r="K40" s="63">
        <f t="shared" si="11"/>
        <v>0</v>
      </c>
      <c r="L40" s="63">
        <f>(L39/5)*20</f>
        <v>2.64</v>
      </c>
      <c r="M40" s="60"/>
    </row>
    <row r="41" spans="1:13" ht="14.45">
      <c r="A41" s="106"/>
      <c r="B41" s="88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</row>
    <row r="42" spans="1:13" ht="14.45">
      <c r="A42" s="106"/>
      <c r="B42" s="65"/>
      <c r="C42" s="66" t="s">
        <v>13</v>
      </c>
      <c r="D42" s="66" t="s">
        <v>70</v>
      </c>
      <c r="E42" s="66" t="s">
        <v>71</v>
      </c>
      <c r="F42" s="66" t="s">
        <v>72</v>
      </c>
      <c r="G42" s="66" t="s">
        <v>73</v>
      </c>
      <c r="H42" s="66" t="s">
        <v>74</v>
      </c>
      <c r="I42" s="66" t="s">
        <v>75</v>
      </c>
      <c r="J42" s="66" t="s">
        <v>76</v>
      </c>
      <c r="K42" s="66" t="s">
        <v>77</v>
      </c>
      <c r="L42" s="66" t="s">
        <v>55</v>
      </c>
      <c r="M42" s="60"/>
    </row>
    <row r="43" spans="1:13" ht="14.45">
      <c r="A43" s="106"/>
      <c r="B43" s="65" t="s">
        <v>107</v>
      </c>
      <c r="C43" s="86">
        <f t="shared" ref="C43:L43" si="12">SUM(C32,C34,C36,C38,C40)</f>
        <v>2.8571428571428568</v>
      </c>
      <c r="D43" s="86">
        <f t="shared" si="12"/>
        <v>10.357142857142858</v>
      </c>
      <c r="E43" s="86">
        <f t="shared" si="12"/>
        <v>14.761904761904761</v>
      </c>
      <c r="F43" s="86">
        <f t="shared" si="12"/>
        <v>32.30952380952381</v>
      </c>
      <c r="G43" s="64">
        <f t="shared" si="12"/>
        <v>36.357142857142854</v>
      </c>
      <c r="H43" s="86">
        <f t="shared" si="12"/>
        <v>27.740476190476187</v>
      </c>
      <c r="I43" s="86">
        <f t="shared" si="12"/>
        <v>5.3571428571428568</v>
      </c>
      <c r="J43" s="86">
        <f t="shared" si="12"/>
        <v>0.82500000000000007</v>
      </c>
      <c r="K43" s="86">
        <f t="shared" si="12"/>
        <v>5.7142857142857135</v>
      </c>
      <c r="L43" s="86">
        <f t="shared" si="12"/>
        <v>62.811428571428578</v>
      </c>
      <c r="M43" s="105"/>
    </row>
    <row r="44" spans="1:13" ht="14.45">
      <c r="A44" s="106"/>
      <c r="B44" s="88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40"/>
    </row>
    <row r="45" spans="1:13" ht="14.45">
      <c r="A45" s="106"/>
      <c r="B45" s="65" t="s">
        <v>108</v>
      </c>
      <c r="C45" s="77">
        <f>SUM(C43:K43)/9</f>
        <v>15.142195767195766</v>
      </c>
      <c r="D45" s="60"/>
      <c r="E45" s="60"/>
      <c r="F45" s="60"/>
      <c r="G45" s="60"/>
      <c r="H45" s="60"/>
      <c r="I45" s="60"/>
      <c r="J45" s="60"/>
      <c r="K45" s="60"/>
      <c r="L45" s="60"/>
      <c r="M45" s="63"/>
    </row>
    <row r="46" spans="1:13" ht="14.45">
      <c r="A46" s="106"/>
      <c r="B46" s="90"/>
      <c r="C46" s="107"/>
      <c r="D46" s="60"/>
      <c r="E46" s="60"/>
      <c r="F46" s="60"/>
      <c r="G46" s="60"/>
      <c r="H46" s="60"/>
      <c r="I46" s="60"/>
      <c r="J46" s="60"/>
      <c r="K46" s="60"/>
      <c r="L46" s="60"/>
      <c r="M46" s="40"/>
    </row>
  </sheetData>
  <mergeCells count="1">
    <mergeCell ref="A28:B28"/>
  </mergeCells>
  <conditionalFormatting sqref="M2:M27">
    <cfRule type="colorScale" priority="1">
      <colorScale>
        <cfvo type="min"/>
        <cfvo type="percentile" val="50"/>
        <cfvo type="max"/>
        <color rgb="FFCC0000"/>
        <color rgb="FFFFD666"/>
        <color rgb="FF6AA84F"/>
      </colorScale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2025-04-29T20:56:06Z</dcterms:created>
  <dcterms:modified xsi:type="dcterms:W3CDTF">2026-06-29T14:52:27Z</dcterms:modified>
  <cp:category/>
  <cp:contentStatus/>
</cp:coreProperties>
</file>